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600" windowHeight="11760" firstSheet="2" activeTab="4"/>
  </bookViews>
  <sheets>
    <sheet name="FY Sem I" sheetId="8" state="hidden" r:id="rId1"/>
    <sheet name="SY Sem III" sheetId="7" state="hidden" r:id="rId2"/>
    <sheet name="FY Sem II" sheetId="1" r:id="rId3"/>
    <sheet name="SY old" sheetId="2" state="hidden" r:id="rId4"/>
    <sheet name="SY Sem IV" sheetId="9" r:id="rId5"/>
    <sheet name="TY Sem V" sheetId="4" state="hidden" r:id="rId6"/>
    <sheet name="TY Sem VI" sheetId="6" r:id="rId7"/>
    <sheet name="Sheet2" sheetId="5" state="hidden" r:id="rId8"/>
    <sheet name="Sheet3" sheetId="3" state="hidden" r:id="rId9"/>
  </sheets>
  <calcPr calcId="124519"/>
  <pivotCaches>
    <pivotCache cacheId="0" r:id="rId10"/>
  </pivotCaches>
</workbook>
</file>

<file path=xl/calcChain.xml><?xml version="1.0" encoding="utf-8"?>
<calcChain xmlns="http://schemas.openxmlformats.org/spreadsheetml/2006/main">
  <c r="E9" i="9"/>
  <c r="B9"/>
  <c r="B8"/>
  <c r="E7"/>
  <c r="B7"/>
  <c r="E9" i="1"/>
  <c r="B9"/>
  <c r="E8"/>
  <c r="B8"/>
  <c r="E7"/>
  <c r="X15" i="7" l="1"/>
  <c r="X14"/>
  <c r="X13"/>
  <c r="X12"/>
  <c r="X11"/>
  <c r="X9"/>
  <c r="X8"/>
  <c r="X7"/>
  <c r="X15" i="1"/>
  <c r="X14"/>
  <c r="X13"/>
  <c r="X12"/>
  <c r="X11"/>
  <c r="X9"/>
  <c r="X8"/>
  <c r="X7"/>
  <c r="X15" i="9"/>
  <c r="X14"/>
  <c r="X13"/>
  <c r="X12"/>
  <c r="X11"/>
  <c r="X9"/>
  <c r="X8"/>
  <c r="X7"/>
  <c r="X15" i="8"/>
  <c r="X14"/>
  <c r="X13"/>
  <c r="X12"/>
  <c r="X11"/>
  <c r="X9"/>
  <c r="X8"/>
  <c r="X7"/>
  <c r="E11" i="7"/>
  <c r="E12"/>
  <c r="E13"/>
  <c r="E14"/>
  <c r="E15"/>
  <c r="E11" i="1"/>
  <c r="E12"/>
  <c r="E13"/>
  <c r="E14"/>
  <c r="E15"/>
  <c r="E11" i="9"/>
  <c r="E12"/>
  <c r="E13"/>
  <c r="E14"/>
  <c r="E15"/>
  <c r="E11" i="8"/>
  <c r="E12"/>
  <c r="E13"/>
  <c r="E14"/>
  <c r="E15"/>
  <c r="E10" i="7"/>
  <c r="E10" i="1"/>
  <c r="E10" i="9"/>
  <c r="E10" i="8"/>
  <c r="Y15" i="7"/>
  <c r="Y14"/>
  <c r="Y13"/>
  <c r="Y12"/>
  <c r="Y11"/>
  <c r="Y9"/>
  <c r="Y8"/>
  <c r="Y7"/>
  <c r="Y15" i="1"/>
  <c r="Y14"/>
  <c r="Y13"/>
  <c r="Y12"/>
  <c r="Y11"/>
  <c r="Y9"/>
  <c r="Y8"/>
  <c r="Y7"/>
  <c r="Y15" i="9"/>
  <c r="Y14"/>
  <c r="Y13"/>
  <c r="Y12"/>
  <c r="Y11"/>
  <c r="Y9"/>
  <c r="Y8"/>
  <c r="Y7"/>
  <c r="Y15" i="8"/>
  <c r="Y14"/>
  <c r="Y13"/>
  <c r="Y12"/>
  <c r="Y11"/>
  <c r="Y9"/>
  <c r="Y8"/>
  <c r="Y7"/>
  <c r="Y10" i="7"/>
  <c r="Y10" i="1"/>
  <c r="Y10" i="9"/>
  <c r="Y10" i="8"/>
  <c r="X10" i="9" l="1"/>
  <c r="U52" i="8"/>
  <c r="T52"/>
  <c r="S52"/>
  <c r="R52"/>
  <c r="Q52"/>
  <c r="P52"/>
  <c r="O52"/>
  <c r="N52"/>
  <c r="M52"/>
  <c r="L52"/>
  <c r="K52"/>
  <c r="J52"/>
  <c r="I52"/>
  <c r="H52"/>
  <c r="G52"/>
  <c r="F52"/>
  <c r="U37"/>
  <c r="T37"/>
  <c r="S37"/>
  <c r="R37"/>
  <c r="Q37"/>
  <c r="P37"/>
  <c r="O37"/>
  <c r="N37"/>
  <c r="M37"/>
  <c r="L37"/>
  <c r="K37"/>
  <c r="J37"/>
  <c r="I37"/>
  <c r="H37"/>
  <c r="G37"/>
  <c r="F37"/>
  <c r="X10"/>
  <c r="X10" i="1"/>
  <c r="X10" i="7"/>
  <c r="U54" l="1"/>
  <c r="T54"/>
  <c r="S54"/>
  <c r="R54"/>
  <c r="Q54"/>
  <c r="P54"/>
  <c r="O54"/>
  <c r="N54"/>
  <c r="M54"/>
  <c r="L54"/>
  <c r="K54"/>
  <c r="J54"/>
  <c r="I54"/>
  <c r="H54"/>
  <c r="G54"/>
  <c r="F54"/>
  <c r="U39"/>
  <c r="T39"/>
  <c r="S39"/>
  <c r="R39"/>
  <c r="Q39"/>
  <c r="P39"/>
  <c r="O39"/>
  <c r="N39"/>
  <c r="M39"/>
  <c r="L39"/>
  <c r="K39"/>
  <c r="J39"/>
  <c r="I39"/>
  <c r="H39"/>
  <c r="G39"/>
  <c r="F39"/>
  <c r="C11" i="4" l="1"/>
  <c r="D11"/>
  <c r="C12"/>
  <c r="D12"/>
  <c r="C13"/>
  <c r="D13"/>
  <c r="C14"/>
  <c r="D14"/>
  <c r="C15"/>
  <c r="D15"/>
  <c r="C16"/>
  <c r="D16"/>
  <c r="C17"/>
  <c r="D17"/>
  <c r="C18"/>
  <c r="D18"/>
  <c r="D10"/>
  <c r="C10"/>
  <c r="U8"/>
  <c r="V8"/>
  <c r="U9"/>
  <c r="V9"/>
  <c r="U10"/>
  <c r="V10"/>
  <c r="U11"/>
  <c r="V11"/>
  <c r="U12"/>
  <c r="V12"/>
  <c r="U13"/>
  <c r="V13"/>
  <c r="W13" s="1"/>
  <c r="U14"/>
  <c r="V14"/>
  <c r="U15"/>
  <c r="V15"/>
  <c r="U16"/>
  <c r="V16"/>
  <c r="U17"/>
  <c r="V17"/>
  <c r="U18"/>
  <c r="V18"/>
  <c r="V7"/>
  <c r="U7"/>
  <c r="W7" s="1"/>
  <c r="U17" i="6"/>
  <c r="V17"/>
  <c r="U18"/>
  <c r="V18"/>
  <c r="U19"/>
  <c r="V19"/>
  <c r="U12"/>
  <c r="V12"/>
  <c r="U13"/>
  <c r="V13"/>
  <c r="U14"/>
  <c r="V14"/>
  <c r="U15"/>
  <c r="V15"/>
  <c r="U16"/>
  <c r="V16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A51"/>
  <c r="A50"/>
  <c r="A49"/>
  <c r="A48"/>
  <c r="A47"/>
  <c r="A46"/>
  <c r="V11"/>
  <c r="U11"/>
  <c r="V10"/>
  <c r="U10"/>
  <c r="V9"/>
  <c r="U9"/>
  <c r="V8"/>
  <c r="U8"/>
  <c r="Z56" i="3"/>
  <c r="X56"/>
  <c r="W56"/>
  <c r="Y56" s="1"/>
  <c r="G74"/>
  <c r="F74"/>
  <c r="H73"/>
  <c r="H72"/>
  <c r="H71"/>
  <c r="H70"/>
  <c r="H69"/>
  <c r="H68"/>
  <c r="H67"/>
  <c r="H66"/>
  <c r="H65"/>
  <c r="H64"/>
  <c r="H74" s="1"/>
  <c r="D74"/>
  <c r="C74"/>
  <c r="E65"/>
  <c r="E66"/>
  <c r="E67"/>
  <c r="E68"/>
  <c r="E69"/>
  <c r="E70"/>
  <c r="E71"/>
  <c r="E72"/>
  <c r="E73"/>
  <c r="E64"/>
  <c r="Z57"/>
  <c r="Y57"/>
  <c r="Z51"/>
  <c r="Y51"/>
  <c r="Z45"/>
  <c r="Y45"/>
  <c r="Z39"/>
  <c r="Y39"/>
  <c r="Z50"/>
  <c r="Y50"/>
  <c r="Z44"/>
  <c r="Y44"/>
  <c r="Z38"/>
  <c r="Y38"/>
  <c r="Z55"/>
  <c r="Y55"/>
  <c r="Z49"/>
  <c r="Y49"/>
  <c r="Z43"/>
  <c r="Y43"/>
  <c r="Z37"/>
  <c r="Y37"/>
  <c r="Z54"/>
  <c r="Y54"/>
  <c r="Z48"/>
  <c r="Y48"/>
  <c r="Z42"/>
  <c r="Y42"/>
  <c r="Z36"/>
  <c r="Y36"/>
  <c r="X53"/>
  <c r="Z53" s="1"/>
  <c r="W53"/>
  <c r="Y53" s="1"/>
  <c r="X47"/>
  <c r="Z47" s="1"/>
  <c r="W47"/>
  <c r="Y47" s="1"/>
  <c r="Z41"/>
  <c r="Y41"/>
  <c r="Z35"/>
  <c r="Y35"/>
  <c r="Z52"/>
  <c r="Y52"/>
  <c r="Z46"/>
  <c r="Y46"/>
  <c r="Z40"/>
  <c r="Y40"/>
  <c r="Z34"/>
  <c r="Y34"/>
  <c r="O28"/>
  <c r="N28"/>
  <c r="M28"/>
  <c r="L28"/>
  <c r="K28"/>
  <c r="J28"/>
  <c r="I28"/>
  <c r="H28"/>
  <c r="G28"/>
  <c r="F28"/>
  <c r="E28"/>
  <c r="D28"/>
  <c r="O27"/>
  <c r="N27"/>
  <c r="M27"/>
  <c r="L27"/>
  <c r="K27"/>
  <c r="J27"/>
  <c r="I27"/>
  <c r="H27"/>
  <c r="G27"/>
  <c r="F27"/>
  <c r="E27"/>
  <c r="D27"/>
  <c r="O26"/>
  <c r="N26"/>
  <c r="M26"/>
  <c r="L26"/>
  <c r="K26"/>
  <c r="J26"/>
  <c r="I26"/>
  <c r="H26"/>
  <c r="G26"/>
  <c r="F26"/>
  <c r="E26"/>
  <c r="D26"/>
  <c r="O25"/>
  <c r="N25"/>
  <c r="M25"/>
  <c r="L25"/>
  <c r="K25"/>
  <c r="J25"/>
  <c r="I25"/>
  <c r="H25"/>
  <c r="G25"/>
  <c r="F25"/>
  <c r="E25"/>
  <c r="D25"/>
  <c r="O24"/>
  <c r="N24"/>
  <c r="M24"/>
  <c r="L24"/>
  <c r="K24"/>
  <c r="J24"/>
  <c r="I24"/>
  <c r="H24"/>
  <c r="G24"/>
  <c r="F24"/>
  <c r="E24"/>
  <c r="D24"/>
  <c r="O23"/>
  <c r="N23"/>
  <c r="M23"/>
  <c r="L23"/>
  <c r="K23"/>
  <c r="J23"/>
  <c r="I23"/>
  <c r="H23"/>
  <c r="G23"/>
  <c r="F23"/>
  <c r="E23"/>
  <c r="D23"/>
  <c r="O22"/>
  <c r="N22"/>
  <c r="M22"/>
  <c r="L22"/>
  <c r="K22"/>
  <c r="J22"/>
  <c r="I22"/>
  <c r="H22"/>
  <c r="G22"/>
  <c r="F22"/>
  <c r="E22"/>
  <c r="D22"/>
  <c r="O21"/>
  <c r="N21"/>
  <c r="M21"/>
  <c r="L21"/>
  <c r="K21"/>
  <c r="J21"/>
  <c r="I21"/>
  <c r="H21"/>
  <c r="G21"/>
  <c r="F21"/>
  <c r="E21"/>
  <c r="D21"/>
  <c r="O20"/>
  <c r="N20"/>
  <c r="M20"/>
  <c r="L20"/>
  <c r="K20"/>
  <c r="J20"/>
  <c r="I20"/>
  <c r="H20"/>
  <c r="G20"/>
  <c r="F20"/>
  <c r="E20"/>
  <c r="D20"/>
  <c r="O19"/>
  <c r="N19"/>
  <c r="M19"/>
  <c r="L19"/>
  <c r="K19"/>
  <c r="J19"/>
  <c r="I19"/>
  <c r="H19"/>
  <c r="G19"/>
  <c r="F19"/>
  <c r="E19"/>
  <c r="D19"/>
  <c r="O18"/>
  <c r="N18"/>
  <c r="M18"/>
  <c r="L18"/>
  <c r="K18"/>
  <c r="J18"/>
  <c r="I18"/>
  <c r="H18"/>
  <c r="G18"/>
  <c r="F18"/>
  <c r="E18"/>
  <c r="D18"/>
  <c r="O17"/>
  <c r="N17"/>
  <c r="M17"/>
  <c r="L17"/>
  <c r="K17"/>
  <c r="J17"/>
  <c r="I17"/>
  <c r="H17"/>
  <c r="G17"/>
  <c r="F17"/>
  <c r="E17"/>
  <c r="D17"/>
  <c r="O16"/>
  <c r="N16"/>
  <c r="M16"/>
  <c r="L16"/>
  <c r="K16"/>
  <c r="J16"/>
  <c r="I16"/>
  <c r="H16"/>
  <c r="G16"/>
  <c r="F16"/>
  <c r="E16"/>
  <c r="D16"/>
  <c r="O15"/>
  <c r="N15"/>
  <c r="M15"/>
  <c r="L15"/>
  <c r="K15"/>
  <c r="J15"/>
  <c r="I15"/>
  <c r="H15"/>
  <c r="G15"/>
  <c r="F15"/>
  <c r="E15"/>
  <c r="D15"/>
  <c r="O14"/>
  <c r="N14"/>
  <c r="M14"/>
  <c r="L14"/>
  <c r="K14"/>
  <c r="J14"/>
  <c r="I14"/>
  <c r="H14"/>
  <c r="G14"/>
  <c r="F14"/>
  <c r="E14"/>
  <c r="D14"/>
  <c r="O13"/>
  <c r="N13"/>
  <c r="M13"/>
  <c r="L13"/>
  <c r="K13"/>
  <c r="J13"/>
  <c r="I13"/>
  <c r="H13"/>
  <c r="G13"/>
  <c r="F13"/>
  <c r="E13"/>
  <c r="D13"/>
  <c r="O12"/>
  <c r="N12"/>
  <c r="M12"/>
  <c r="L12"/>
  <c r="K12"/>
  <c r="J12"/>
  <c r="I12"/>
  <c r="H12"/>
  <c r="G12"/>
  <c r="F12"/>
  <c r="E12"/>
  <c r="D12"/>
  <c r="O11"/>
  <c r="N11"/>
  <c r="M11"/>
  <c r="L11"/>
  <c r="K11"/>
  <c r="J11"/>
  <c r="I11"/>
  <c r="H11"/>
  <c r="G11"/>
  <c r="F11"/>
  <c r="E11"/>
  <c r="D11"/>
  <c r="O10"/>
  <c r="N10"/>
  <c r="M10"/>
  <c r="L10"/>
  <c r="K10"/>
  <c r="J10"/>
  <c r="I10"/>
  <c r="H10"/>
  <c r="G10"/>
  <c r="F10"/>
  <c r="E10"/>
  <c r="D10"/>
  <c r="O9"/>
  <c r="N9"/>
  <c r="M9"/>
  <c r="L9"/>
  <c r="K9"/>
  <c r="J9"/>
  <c r="I9"/>
  <c r="H9"/>
  <c r="G9"/>
  <c r="F9"/>
  <c r="E9"/>
  <c r="D9"/>
  <c r="O8"/>
  <c r="N8"/>
  <c r="M8"/>
  <c r="L8"/>
  <c r="K8"/>
  <c r="J8"/>
  <c r="I8"/>
  <c r="H8"/>
  <c r="G8"/>
  <c r="F8"/>
  <c r="E8"/>
  <c r="D8"/>
  <c r="O7"/>
  <c r="N7"/>
  <c r="M7"/>
  <c r="L7"/>
  <c r="K7"/>
  <c r="J7"/>
  <c r="I7"/>
  <c r="H7"/>
  <c r="G7"/>
  <c r="F7"/>
  <c r="E7"/>
  <c r="D7"/>
  <c r="O6"/>
  <c r="N6"/>
  <c r="M6"/>
  <c r="L6"/>
  <c r="K6"/>
  <c r="J6"/>
  <c r="I6"/>
  <c r="H6"/>
  <c r="G6"/>
  <c r="F6"/>
  <c r="E6"/>
  <c r="D6"/>
  <c r="O5"/>
  <c r="N5"/>
  <c r="M5"/>
  <c r="L5"/>
  <c r="K5"/>
  <c r="J5"/>
  <c r="I5"/>
  <c r="H5"/>
  <c r="G5"/>
  <c r="F5"/>
  <c r="E5"/>
  <c r="D5"/>
  <c r="E74" l="1"/>
  <c r="W15" i="6"/>
  <c r="W13"/>
  <c r="W14" i="4"/>
  <c r="W10"/>
  <c r="W17"/>
  <c r="W9"/>
  <c r="W8" i="6"/>
  <c r="W18"/>
  <c r="W14"/>
  <c r="W19"/>
  <c r="W15" i="4"/>
  <c r="W8"/>
  <c r="W12"/>
  <c r="W18"/>
  <c r="W16"/>
  <c r="W11"/>
  <c r="W16" i="6"/>
  <c r="W17"/>
  <c r="W12"/>
  <c r="W10"/>
  <c r="W9"/>
  <c r="W11"/>
</calcChain>
</file>

<file path=xl/sharedStrings.xml><?xml version="1.0" encoding="utf-8"?>
<sst xmlns="http://schemas.openxmlformats.org/spreadsheetml/2006/main" count="899" uniqueCount="137">
  <si>
    <t>Registered Students</t>
  </si>
  <si>
    <t xml:space="preserve">Passed </t>
  </si>
  <si>
    <t xml:space="preserve">Grades </t>
  </si>
  <si>
    <t>O</t>
  </si>
  <si>
    <t>A+</t>
  </si>
  <si>
    <t>A</t>
  </si>
  <si>
    <t>B+</t>
  </si>
  <si>
    <t>B</t>
  </si>
  <si>
    <t>C</t>
  </si>
  <si>
    <t>D</t>
  </si>
  <si>
    <t xml:space="preserve">Failed with ATKT </t>
  </si>
  <si>
    <t xml:space="preserve">Eligible for Admission </t>
  </si>
  <si>
    <t xml:space="preserve">Pass Percentage (%) </t>
  </si>
  <si>
    <t>FY BA</t>
  </si>
  <si>
    <t>FY BSc</t>
  </si>
  <si>
    <t>FY BCOM</t>
  </si>
  <si>
    <t>FY BMS</t>
  </si>
  <si>
    <t>FY BA-MMC</t>
  </si>
  <si>
    <t>FY BAF</t>
  </si>
  <si>
    <t>FY BBI</t>
  </si>
  <si>
    <t>FY BSc-CS</t>
  </si>
  <si>
    <t>FY BSc-IT</t>
  </si>
  <si>
    <t>SY BA</t>
  </si>
  <si>
    <t>SY BSc</t>
  </si>
  <si>
    <t>SY BCom</t>
  </si>
  <si>
    <t>SY BMS</t>
  </si>
  <si>
    <t>SY BA-MMC</t>
  </si>
  <si>
    <t>SY BAF</t>
  </si>
  <si>
    <t>SY BBI</t>
  </si>
  <si>
    <t>SY BSc-CS</t>
  </si>
  <si>
    <t>SY BSc-IT</t>
  </si>
  <si>
    <t>Program</t>
  </si>
  <si>
    <t>FY BA/BSc/BCom/BMS/BA-MMC/BAF/BBI/BSc -CS &amp; BSc- IT Result Analysis APRIL 2022 (AY: 2021 -2022)</t>
  </si>
  <si>
    <t>SY BA/BSc/BCom/BMS/BA-MMC/BAF/BBI/BSc -CS &amp; BSc- IT Result Analysis APRIL 2022 (AY: 2021 -2022)</t>
  </si>
  <si>
    <t xml:space="preserve">Outright Failures
(Failed) </t>
  </si>
  <si>
    <t xml:space="preserve"> PRINCIPAL I/C  </t>
  </si>
  <si>
    <t>DR. (MRS.) ANJUM ARA AHMAD</t>
  </si>
  <si>
    <t>Convenor, Examination Dept.</t>
  </si>
  <si>
    <t>Dr. Arunachalam S.</t>
  </si>
  <si>
    <t xml:space="preserve">Males </t>
  </si>
  <si>
    <t xml:space="preserve"> Females </t>
  </si>
  <si>
    <t>Rizvi Education Society's</t>
  </si>
  <si>
    <t>Rizvi College A/S/C, Bandra (W), Mumbai - 50</t>
  </si>
  <si>
    <t>Column Labels</t>
  </si>
  <si>
    <t>F</t>
  </si>
  <si>
    <t>Grand Total</t>
  </si>
  <si>
    <t>Row Labels</t>
  </si>
  <si>
    <t>BAF</t>
  </si>
  <si>
    <t>BBI</t>
  </si>
  <si>
    <t>BSc - CS</t>
  </si>
  <si>
    <t>BSc - IT</t>
  </si>
  <si>
    <t>heads</t>
  </si>
  <si>
    <t>TY BA/BSc/BCom/BMS/BA-MMC/BAF/BBI/BSc -CS &amp; BSc- IT Result Analysis Oct 2021 (AY: 2021 -2022)</t>
  </si>
  <si>
    <t>FY &amp; SY Exam DATA 2020-2021</t>
  </si>
  <si>
    <t>O,A+,A</t>
  </si>
  <si>
    <t>B+,B</t>
  </si>
  <si>
    <t>C,D</t>
  </si>
  <si>
    <t>Course</t>
  </si>
  <si>
    <t>Half</t>
  </si>
  <si>
    <t>Appeared</t>
  </si>
  <si>
    <t>Registered</t>
  </si>
  <si>
    <t>First Class</t>
  </si>
  <si>
    <t>Second Class</t>
  </si>
  <si>
    <t>Pass Class</t>
  </si>
  <si>
    <t>Fail Class</t>
  </si>
  <si>
    <t>FEMALE</t>
  </si>
  <si>
    <t>MALE</t>
  </si>
  <si>
    <t>BAF Sem I</t>
  </si>
  <si>
    <t>2nd</t>
  </si>
  <si>
    <t>BAF Sem II</t>
  </si>
  <si>
    <t>1st</t>
  </si>
  <si>
    <t>BAF Sem III</t>
  </si>
  <si>
    <t>BAF Sem IV</t>
  </si>
  <si>
    <t>BA-MMC Sem I</t>
  </si>
  <si>
    <t>BA-MMC Sem II</t>
  </si>
  <si>
    <t>BA-MMC Sem III</t>
  </si>
  <si>
    <t>BA-MMC Sem IV</t>
  </si>
  <si>
    <t>BBI Sem I</t>
  </si>
  <si>
    <t>BBI Sem II</t>
  </si>
  <si>
    <t>BBI Sem III</t>
  </si>
  <si>
    <t>BBI Sem IV</t>
  </si>
  <si>
    <t>BMS Sem I</t>
  </si>
  <si>
    <t>BMS Sem II</t>
  </si>
  <si>
    <t>BMS Sem III</t>
  </si>
  <si>
    <t>BMS Sem IV</t>
  </si>
  <si>
    <t>BSc - CS Sem I</t>
  </si>
  <si>
    <t>BSc - CS Sem II</t>
  </si>
  <si>
    <t>BSc - CS Sem III</t>
  </si>
  <si>
    <t>BSc - CS Sem IV</t>
  </si>
  <si>
    <t>BSc - IT Sem I</t>
  </si>
  <si>
    <t>BSc - IT Sem II</t>
  </si>
  <si>
    <t>BSc - IT Sem III</t>
  </si>
  <si>
    <t>BSc - IT Sem IV</t>
  </si>
  <si>
    <t>APPEARED</t>
  </si>
  <si>
    <t>O Grade</t>
  </si>
  <si>
    <t>ATKT</t>
  </si>
  <si>
    <t>FAIL</t>
  </si>
  <si>
    <t>Pass</t>
  </si>
  <si>
    <t>TOTAL</t>
  </si>
  <si>
    <t>M</t>
  </si>
  <si>
    <t>s#\</t>
  </si>
  <si>
    <t>Gender</t>
  </si>
  <si>
    <t>Pass % Result</t>
  </si>
  <si>
    <t>Total</t>
  </si>
  <si>
    <t>CS Sem II</t>
  </si>
  <si>
    <t>April 2022</t>
  </si>
  <si>
    <t>CS Sem IV</t>
  </si>
  <si>
    <t>Sum of CS Sem II</t>
  </si>
  <si>
    <t>Fail</t>
  </si>
  <si>
    <t xml:space="preserve">Females </t>
  </si>
  <si>
    <t xml:space="preserve"> Male</t>
  </si>
  <si>
    <t>Overall Grade Table of 10 Point</t>
  </si>
  <si>
    <t>Grade</t>
  </si>
  <si>
    <t>SGPA</t>
  </si>
  <si>
    <t>BMS Marketing</t>
  </si>
  <si>
    <t>BMS HRM</t>
  </si>
  <si>
    <t>BMS Finance</t>
  </si>
  <si>
    <t>BAMMC Advertising</t>
  </si>
  <si>
    <t>BAMMC Journalism</t>
  </si>
  <si>
    <t>BA</t>
  </si>
  <si>
    <t>BSc</t>
  </si>
  <si>
    <t>BCom</t>
  </si>
  <si>
    <t>Result Analysis April 2022 (AY: 2021 -2022)</t>
  </si>
  <si>
    <t>TY BA/BSc/BCom/BMS/BA-MMC/BAF/BBI/BSc -CS &amp; BSc- IT (Semester VI)</t>
  </si>
  <si>
    <t>Registered 
Students</t>
  </si>
  <si>
    <t>Outright Fail</t>
  </si>
  <si>
    <t>%</t>
  </si>
  <si>
    <t>CSM</t>
  </si>
  <si>
    <t>CSF</t>
  </si>
  <si>
    <t>Semester II</t>
  </si>
  <si>
    <t>Semester IV</t>
  </si>
  <si>
    <t>ITM</t>
  </si>
  <si>
    <t>ITF</t>
  </si>
  <si>
    <t>SY BCOM</t>
  </si>
  <si>
    <t>-</t>
  </si>
  <si>
    <t>Female</t>
  </si>
  <si>
    <t>Male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</si>
</sst>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Arial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10" fontId="0" fillId="0" borderId="0" xfId="1" applyNumberFormat="1" applyFont="1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/>
    <xf numFmtId="0" fontId="3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/>
    <xf numFmtId="2" fontId="7" fillId="0" borderId="1" xfId="0" applyNumberFormat="1" applyFont="1" applyBorder="1"/>
    <xf numFmtId="0" fontId="2" fillId="0" borderId="0" xfId="0" applyFont="1" applyAlignment="1"/>
    <xf numFmtId="0" fontId="4" fillId="0" borderId="7" xfId="0" applyFont="1" applyBorder="1" applyAlignment="1">
      <alignment horizontal="center" vertical="center"/>
    </xf>
    <xf numFmtId="0" fontId="0" fillId="0" borderId="0" xfId="0" applyFont="1" applyAlignment="1"/>
    <xf numFmtId="0" fontId="10" fillId="0" borderId="0" xfId="0" applyFont="1"/>
    <xf numFmtId="0" fontId="10" fillId="0" borderId="16" xfId="0" applyFont="1" applyBorder="1"/>
    <xf numFmtId="0" fontId="10" fillId="2" borderId="16" xfId="0" applyFont="1" applyFill="1" applyBorder="1"/>
    <xf numFmtId="0" fontId="10" fillId="0" borderId="13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9" xfId="0" applyFont="1" applyBorder="1"/>
    <xf numFmtId="2" fontId="0" fillId="0" borderId="0" xfId="0" applyNumberFormat="1"/>
    <xf numFmtId="17" fontId="0" fillId="0" borderId="0" xfId="0" quotePrefix="1" applyNumberFormat="1"/>
    <xf numFmtId="0" fontId="0" fillId="0" borderId="0" xfId="0" pivotButton="1"/>
    <xf numFmtId="0" fontId="0" fillId="0" borderId="0" xfId="0" applyNumberFormat="1"/>
    <xf numFmtId="0" fontId="4" fillId="0" borderId="1" xfId="0" applyFont="1" applyBorder="1" applyAlignment="1">
      <alignment vertical="center"/>
    </xf>
    <xf numFmtId="0" fontId="9" fillId="0" borderId="1" xfId="0" applyFont="1" applyBorder="1"/>
    <xf numFmtId="0" fontId="2" fillId="0" borderId="0" xfId="0" applyFont="1" applyAlignment="1">
      <alignment horizontal="center"/>
    </xf>
    <xf numFmtId="0" fontId="13" fillId="0" borderId="1" xfId="0" applyFont="1" applyBorder="1"/>
    <xf numFmtId="0" fontId="13" fillId="3" borderId="1" xfId="0" applyFont="1" applyFill="1" applyBorder="1"/>
    <xf numFmtId="0" fontId="7" fillId="3" borderId="1" xfId="0" applyFont="1" applyFill="1" applyBorder="1"/>
    <xf numFmtId="2" fontId="7" fillId="3" borderId="1" xfId="0" applyNumberFormat="1" applyFont="1" applyFill="1" applyBorder="1"/>
    <xf numFmtId="0" fontId="13" fillId="4" borderId="1" xfId="0" applyFont="1" applyFill="1" applyBorder="1"/>
    <xf numFmtId="0" fontId="7" fillId="4" borderId="1" xfId="0" applyFont="1" applyFill="1" applyBorder="1"/>
    <xf numFmtId="2" fontId="7" fillId="4" borderId="1" xfId="0" applyNumberFormat="1" applyFont="1" applyFill="1" applyBorder="1"/>
    <xf numFmtId="10" fontId="0" fillId="0" borderId="0" xfId="1" applyNumberFormat="1" applyFont="1" applyAlignment="1">
      <alignment shrinkToFit="1"/>
    </xf>
    <xf numFmtId="10" fontId="7" fillId="0" borderId="1" xfId="1" applyNumberFormat="1" applyFont="1" applyBorder="1"/>
    <xf numFmtId="0" fontId="7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4" xfId="0" applyBorder="1" applyAlignment="1"/>
    <xf numFmtId="0" fontId="0" fillId="0" borderId="3" xfId="0" applyBorder="1" applyAlignment="1"/>
    <xf numFmtId="0" fontId="4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1" fillId="0" borderId="14" xfId="0" applyFont="1" applyBorder="1"/>
    <xf numFmtId="0" fontId="10" fillId="0" borderId="11" xfId="0" applyFont="1" applyBorder="1" applyAlignment="1">
      <alignment horizontal="center"/>
    </xf>
    <xf numFmtId="0" fontId="11" fillId="0" borderId="11" xfId="0" applyFont="1" applyBorder="1"/>
    <xf numFmtId="0" fontId="12" fillId="0" borderId="12" xfId="0" applyFont="1" applyBorder="1" applyAlignment="1">
      <alignment horizontal="center"/>
    </xf>
    <xf numFmtId="0" fontId="11" fillId="0" borderId="15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XAM" refreshedDate="44749.532197222223" createdVersion="3" refreshedVersion="3" minRefreshableVersion="3" recordCount="12">
  <cacheSource type="worksheet">
    <worksheetSource ref="B62:H74" sheet="Sheet3"/>
  </cacheSource>
  <cacheFields count="7">
    <cacheField name="April 2022" numFmtId="0">
      <sharedItems count="12">
        <s v="Gender"/>
        <s v="APPEARED"/>
        <s v="O Grade"/>
        <s v="A+"/>
        <s v="A"/>
        <s v="B+"/>
        <s v="B"/>
        <s v="C"/>
        <s v="D"/>
        <s v="ATKT"/>
        <s v="FAIL"/>
        <s v="Pass % Result"/>
      </sharedItems>
    </cacheField>
    <cacheField name="CS Sem II" numFmtId="0">
      <sharedItems containsMixedTypes="1" containsNumber="1" containsInteger="1" minValue="0" maxValue="50" count="7">
        <s v="F"/>
        <n v="8"/>
        <n v="0"/>
        <n v="1"/>
        <n v="2"/>
        <n v="3"/>
        <n v="50"/>
      </sharedItems>
    </cacheField>
    <cacheField name="CS Sem II2" numFmtId="0">
      <sharedItems containsMixedTypes="1" containsNumber="1" minValue="0" maxValue="75"/>
    </cacheField>
    <cacheField name="CS Sem II3" numFmtId="0">
      <sharedItems containsMixedTypes="1" containsNumber="1" minValue="0" maxValue="83"/>
    </cacheField>
    <cacheField name="CS Sem IV" numFmtId="0">
      <sharedItems containsMixedTypes="1" containsNumber="1" containsInteger="1" minValue="0" maxValue="100"/>
    </cacheField>
    <cacheField name="CS Sem IV2" numFmtId="0">
      <sharedItems containsMixedTypes="1" containsNumber="1" minValue="0" maxValue="91.935483870967744"/>
    </cacheField>
    <cacheField name="CS Sem IV3" numFmtId="0">
      <sharedItems containsMixedTypes="1" containsNumber="1" minValue="0" maxValue="92.6470588235294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">
  <r>
    <x v="0"/>
    <x v="0"/>
    <s v="M"/>
    <s v="Total"/>
    <s v="F"/>
    <s v="M"/>
    <s v="Total"/>
  </r>
  <r>
    <x v="1"/>
    <x v="1"/>
    <n v="75"/>
    <n v="83"/>
    <n v="6"/>
    <n v="62"/>
    <n v="68"/>
  </r>
  <r>
    <x v="2"/>
    <x v="2"/>
    <n v="0"/>
    <n v="0"/>
    <n v="0"/>
    <n v="0"/>
    <n v="0"/>
  </r>
  <r>
    <x v="3"/>
    <x v="2"/>
    <n v="2"/>
    <n v="2"/>
    <n v="6"/>
    <n v="22"/>
    <n v="28"/>
  </r>
  <r>
    <x v="4"/>
    <x v="3"/>
    <n v="4"/>
    <n v="5"/>
    <n v="0"/>
    <n v="24"/>
    <n v="24"/>
  </r>
  <r>
    <x v="5"/>
    <x v="3"/>
    <n v="15"/>
    <n v="16"/>
    <n v="0"/>
    <n v="10"/>
    <n v="10"/>
  </r>
  <r>
    <x v="6"/>
    <x v="4"/>
    <n v="16"/>
    <n v="18"/>
    <n v="0"/>
    <n v="1"/>
    <n v="1"/>
  </r>
  <r>
    <x v="7"/>
    <x v="2"/>
    <n v="4"/>
    <n v="4"/>
    <n v="0"/>
    <n v="0"/>
    <n v="0"/>
  </r>
  <r>
    <x v="8"/>
    <x v="2"/>
    <n v="0"/>
    <n v="0"/>
    <n v="0"/>
    <n v="0"/>
    <n v="0"/>
  </r>
  <r>
    <x v="9"/>
    <x v="3"/>
    <n v="23"/>
    <n v="24"/>
    <n v="0"/>
    <n v="3"/>
    <n v="3"/>
  </r>
  <r>
    <x v="10"/>
    <x v="5"/>
    <n v="11"/>
    <n v="14"/>
    <n v="0"/>
    <n v="2"/>
    <n v="2"/>
  </r>
  <r>
    <x v="11"/>
    <x v="6"/>
    <n v="54.666666666666664"/>
    <n v="54.216867469879517"/>
    <n v="100"/>
    <n v="91.935483870967744"/>
    <n v="92.6470588235294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B79:O81" firstHeaderRow="1" firstDataRow="2" firstDataCol="1"/>
  <pivotFields count="7">
    <pivotField axis="axisCol" showAll="0">
      <items count="13">
        <item x="4"/>
        <item x="3"/>
        <item x="1"/>
        <item x="9"/>
        <item x="6"/>
        <item x="5"/>
        <item x="7"/>
        <item x="8"/>
        <item x="10"/>
        <item x="0"/>
        <item x="2"/>
        <item x="11"/>
        <item t="default"/>
      </items>
    </pivotField>
    <pivotField dataField="1" showAll="0">
      <items count="8">
        <item x="2"/>
        <item x="3"/>
        <item x="4"/>
        <item x="5"/>
        <item x="1"/>
        <item x="6"/>
        <item x="0"/>
        <item t="default"/>
      </items>
    </pivotField>
    <pivotField showAll="0"/>
    <pivotField showAll="0"/>
    <pivotField showAll="0"/>
    <pivotField showAll="0"/>
    <pivotField showAll="0"/>
  </pivotFields>
  <rowItems count="1">
    <i/>
  </rowItems>
  <colFields count="1">
    <field x="0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 of CS Sem II" fld="1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6"/>
  <sheetViews>
    <sheetView workbookViewId="0">
      <selection activeCell="F12" sqref="F12"/>
    </sheetView>
  </sheetViews>
  <sheetFormatPr defaultRowHeight="15"/>
  <cols>
    <col min="1" max="1" width="15.5703125" customWidth="1"/>
    <col min="2" max="2" width="12" style="1" customWidth="1"/>
    <col min="3" max="3" width="8" bestFit="1" customWidth="1"/>
    <col min="4" max="4" width="9" customWidth="1"/>
    <col min="5" max="5" width="10.140625" customWidth="1"/>
    <col min="6" max="19" width="5.140625" customWidth="1"/>
    <col min="20" max="21" width="5.140625" style="2" customWidth="1"/>
    <col min="22" max="23" width="5.140625" style="1" customWidth="1"/>
    <col min="24" max="24" width="11.28515625" style="1" customWidth="1"/>
    <col min="25" max="25" width="21.42578125" bestFit="1" customWidth="1"/>
    <col min="26" max="26" width="7.140625" bestFit="1" customWidth="1"/>
  </cols>
  <sheetData>
    <row r="1" spans="1:25" ht="15.75">
      <c r="A1" s="52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ht="20.25">
      <c r="A2" s="53" t="s">
        <v>42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5" ht="20.25">
      <c r="A3" s="53" t="s">
        <v>32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ht="18.75" customHeight="1">
      <c r="A4" s="54" t="s">
        <v>31</v>
      </c>
      <c r="B4" s="57" t="s">
        <v>124</v>
      </c>
      <c r="C4" s="47" t="s">
        <v>135</v>
      </c>
      <c r="D4" s="47" t="s">
        <v>136</v>
      </c>
      <c r="E4" s="60" t="s">
        <v>1</v>
      </c>
      <c r="F4" s="63" t="s">
        <v>2</v>
      </c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5"/>
      <c r="V4" s="66" t="s">
        <v>34</v>
      </c>
      <c r="W4" s="67"/>
      <c r="X4" s="47" t="s">
        <v>11</v>
      </c>
      <c r="Y4" s="47" t="s">
        <v>12</v>
      </c>
    </row>
    <row r="5" spans="1:25" ht="30" customHeight="1">
      <c r="A5" s="55"/>
      <c r="B5" s="58"/>
      <c r="C5" s="48"/>
      <c r="D5" s="48"/>
      <c r="E5" s="61"/>
      <c r="F5" s="50" t="s">
        <v>3</v>
      </c>
      <c r="G5" s="50"/>
      <c r="H5" s="50" t="s">
        <v>4</v>
      </c>
      <c r="I5" s="50"/>
      <c r="J5" s="50" t="s">
        <v>5</v>
      </c>
      <c r="K5" s="50"/>
      <c r="L5" s="50" t="s">
        <v>6</v>
      </c>
      <c r="M5" s="50"/>
      <c r="N5" s="50" t="s">
        <v>7</v>
      </c>
      <c r="O5" s="50"/>
      <c r="P5" s="50" t="s">
        <v>8</v>
      </c>
      <c r="Q5" s="50"/>
      <c r="R5" s="50" t="s">
        <v>9</v>
      </c>
      <c r="S5" s="50"/>
      <c r="T5" s="51" t="s">
        <v>10</v>
      </c>
      <c r="U5" s="51"/>
      <c r="V5" s="68"/>
      <c r="W5" s="69"/>
      <c r="X5" s="48"/>
      <c r="Y5" s="48"/>
    </row>
    <row r="6" spans="1:25" ht="18.75">
      <c r="A6" s="56"/>
      <c r="B6" s="59"/>
      <c r="C6" s="49"/>
      <c r="D6" s="49"/>
      <c r="E6" s="62"/>
      <c r="F6" s="29" t="s">
        <v>44</v>
      </c>
      <c r="G6" s="29" t="s">
        <v>99</v>
      </c>
      <c r="H6" s="29" t="s">
        <v>44</v>
      </c>
      <c r="I6" s="29" t="s">
        <v>99</v>
      </c>
      <c r="J6" s="29" t="s">
        <v>44</v>
      </c>
      <c r="K6" s="29" t="s">
        <v>99</v>
      </c>
      <c r="L6" s="29" t="s">
        <v>44</v>
      </c>
      <c r="M6" s="29" t="s">
        <v>99</v>
      </c>
      <c r="N6" s="29" t="s">
        <v>44</v>
      </c>
      <c r="O6" s="29" t="s">
        <v>99</v>
      </c>
      <c r="P6" s="29" t="s">
        <v>44</v>
      </c>
      <c r="Q6" s="29" t="s">
        <v>99</v>
      </c>
      <c r="R6" s="29" t="s">
        <v>44</v>
      </c>
      <c r="S6" s="29" t="s">
        <v>99</v>
      </c>
      <c r="T6" s="29" t="s">
        <v>44</v>
      </c>
      <c r="U6" s="29" t="s">
        <v>99</v>
      </c>
      <c r="V6" s="29" t="s">
        <v>44</v>
      </c>
      <c r="W6" s="29" t="s">
        <v>99</v>
      </c>
      <c r="X6" s="49"/>
      <c r="Y6" s="49"/>
    </row>
    <row r="7" spans="1:25" ht="24.75" customHeight="1">
      <c r="A7" s="11" t="s">
        <v>13</v>
      </c>
      <c r="B7" s="12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3"/>
      <c r="U7" s="13"/>
      <c r="V7" s="12"/>
      <c r="W7" s="12"/>
      <c r="X7" s="12">
        <f t="shared" ref="X7:X15" si="0">SUM($F7:$U7)</f>
        <v>0</v>
      </c>
      <c r="Y7" s="40" t="e">
        <f t="shared" ref="Y7:Y9" si="1">SUM(F7:S7)/B7</f>
        <v>#DIV/0!</v>
      </c>
    </row>
    <row r="8" spans="1:25" ht="24.75" customHeight="1">
      <c r="A8" s="11" t="s">
        <v>14</v>
      </c>
      <c r="B8" s="12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3"/>
      <c r="U8" s="13"/>
      <c r="V8" s="12"/>
      <c r="W8" s="12"/>
      <c r="X8" s="12">
        <f t="shared" si="0"/>
        <v>0</v>
      </c>
      <c r="Y8" s="40" t="e">
        <f t="shared" si="1"/>
        <v>#DIV/0!</v>
      </c>
    </row>
    <row r="9" spans="1:25" ht="24.75" customHeight="1">
      <c r="A9" s="11" t="s">
        <v>15</v>
      </c>
      <c r="B9" s="12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3"/>
      <c r="U9" s="13"/>
      <c r="V9" s="12"/>
      <c r="W9" s="12"/>
      <c r="X9" s="12">
        <f t="shared" si="0"/>
        <v>0</v>
      </c>
      <c r="Y9" s="40" t="e">
        <f t="shared" si="1"/>
        <v>#DIV/0!</v>
      </c>
    </row>
    <row r="10" spans="1:25" ht="24.75" customHeight="1">
      <c r="A10" s="11" t="s">
        <v>16</v>
      </c>
      <c r="B10" s="12">
        <v>142</v>
      </c>
      <c r="C10" s="11">
        <v>36</v>
      </c>
      <c r="D10" s="11">
        <v>106</v>
      </c>
      <c r="E10" s="11">
        <f>SUM(F10:S10)</f>
        <v>134</v>
      </c>
      <c r="F10" s="11">
        <v>0</v>
      </c>
      <c r="G10" s="11">
        <v>0</v>
      </c>
      <c r="H10" s="11">
        <v>25</v>
      </c>
      <c r="I10" s="11">
        <v>57</v>
      </c>
      <c r="J10" s="11">
        <v>10</v>
      </c>
      <c r="K10" s="11">
        <v>36</v>
      </c>
      <c r="L10" s="11">
        <v>0</v>
      </c>
      <c r="M10" s="11">
        <v>5</v>
      </c>
      <c r="N10" s="11">
        <v>0</v>
      </c>
      <c r="O10" s="11">
        <v>1</v>
      </c>
      <c r="P10" s="11">
        <v>0</v>
      </c>
      <c r="Q10" s="11">
        <v>0</v>
      </c>
      <c r="R10" s="11">
        <v>0</v>
      </c>
      <c r="S10" s="11">
        <v>0</v>
      </c>
      <c r="T10" s="13">
        <v>1</v>
      </c>
      <c r="U10" s="13">
        <v>7</v>
      </c>
      <c r="V10" s="12">
        <v>0</v>
      </c>
      <c r="W10" s="12">
        <v>0</v>
      </c>
      <c r="X10" s="12">
        <f t="shared" si="0"/>
        <v>142</v>
      </c>
      <c r="Y10" s="40">
        <f>SUM(F10:S10)/B10</f>
        <v>0.94366197183098588</v>
      </c>
    </row>
    <row r="11" spans="1:25" ht="24.75" customHeight="1">
      <c r="A11" s="11" t="s">
        <v>17</v>
      </c>
      <c r="B11" s="12">
        <v>68</v>
      </c>
      <c r="C11" s="11">
        <v>27</v>
      </c>
      <c r="D11" s="11">
        <v>41</v>
      </c>
      <c r="E11" s="11">
        <f t="shared" ref="E11:E15" si="2">SUM(F11:S11)</f>
        <v>54</v>
      </c>
      <c r="F11" s="11">
        <v>0</v>
      </c>
      <c r="G11" s="11">
        <v>0</v>
      </c>
      <c r="H11" s="11">
        <v>18</v>
      </c>
      <c r="I11" s="11">
        <v>30</v>
      </c>
      <c r="J11" s="11">
        <v>3</v>
      </c>
      <c r="K11" s="11">
        <v>2</v>
      </c>
      <c r="L11" s="11">
        <v>0</v>
      </c>
      <c r="M11" s="11">
        <v>1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3">
        <v>6</v>
      </c>
      <c r="U11" s="13">
        <v>8</v>
      </c>
      <c r="V11" s="12">
        <v>0</v>
      </c>
      <c r="W11" s="12">
        <v>0</v>
      </c>
      <c r="X11" s="12">
        <f t="shared" si="0"/>
        <v>68</v>
      </c>
      <c r="Y11" s="40">
        <f t="shared" ref="Y11:Y15" si="3">SUM(F11:S11)/B11</f>
        <v>0.79411764705882348</v>
      </c>
    </row>
    <row r="12" spans="1:25" ht="24.75" customHeight="1">
      <c r="A12" s="11" t="s">
        <v>18</v>
      </c>
      <c r="B12" s="12">
        <v>71</v>
      </c>
      <c r="C12" s="11">
        <v>28</v>
      </c>
      <c r="D12" s="11">
        <v>43</v>
      </c>
      <c r="E12" s="11">
        <f t="shared" si="2"/>
        <v>71</v>
      </c>
      <c r="F12" s="11">
        <v>18</v>
      </c>
      <c r="G12" s="11">
        <v>16</v>
      </c>
      <c r="H12" s="11">
        <v>9</v>
      </c>
      <c r="I12" s="11">
        <v>23</v>
      </c>
      <c r="J12" s="11">
        <v>0</v>
      </c>
      <c r="K12" s="11">
        <v>3</v>
      </c>
      <c r="L12" s="11">
        <v>1</v>
      </c>
      <c r="M12" s="11">
        <v>1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3">
        <v>0</v>
      </c>
      <c r="U12" s="13">
        <v>0</v>
      </c>
      <c r="V12" s="12">
        <v>0</v>
      </c>
      <c r="W12" s="12">
        <v>0</v>
      </c>
      <c r="X12" s="12">
        <f t="shared" si="0"/>
        <v>71</v>
      </c>
      <c r="Y12" s="40">
        <f t="shared" si="3"/>
        <v>1</v>
      </c>
    </row>
    <row r="13" spans="1:25" ht="24.75" customHeight="1">
      <c r="A13" s="11" t="s">
        <v>19</v>
      </c>
      <c r="B13" s="12">
        <v>63</v>
      </c>
      <c r="C13" s="11">
        <v>22</v>
      </c>
      <c r="D13" s="11">
        <v>41</v>
      </c>
      <c r="E13" s="11">
        <f t="shared" si="2"/>
        <v>54</v>
      </c>
      <c r="F13" s="11">
        <v>1</v>
      </c>
      <c r="G13" s="11">
        <v>0</v>
      </c>
      <c r="H13" s="11">
        <v>10</v>
      </c>
      <c r="I13" s="11">
        <v>11</v>
      </c>
      <c r="J13" s="11">
        <v>6</v>
      </c>
      <c r="K13" s="11">
        <v>17</v>
      </c>
      <c r="L13" s="11">
        <v>2</v>
      </c>
      <c r="M13" s="11">
        <v>7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3">
        <v>3</v>
      </c>
      <c r="U13" s="13">
        <v>6</v>
      </c>
      <c r="V13" s="12">
        <v>0</v>
      </c>
      <c r="W13" s="12">
        <v>0</v>
      </c>
      <c r="X13" s="12">
        <f t="shared" si="0"/>
        <v>63</v>
      </c>
      <c r="Y13" s="40">
        <f t="shared" si="3"/>
        <v>0.8571428571428571</v>
      </c>
    </row>
    <row r="14" spans="1:25" ht="24.75" customHeight="1">
      <c r="A14" s="11" t="s">
        <v>20</v>
      </c>
      <c r="B14" s="12">
        <v>83</v>
      </c>
      <c r="C14" s="11">
        <v>8</v>
      </c>
      <c r="D14" s="11">
        <v>75</v>
      </c>
      <c r="E14" s="11">
        <f t="shared" si="2"/>
        <v>63</v>
      </c>
      <c r="F14" s="11">
        <v>0</v>
      </c>
      <c r="G14" s="11">
        <v>0</v>
      </c>
      <c r="H14" s="11">
        <v>3</v>
      </c>
      <c r="I14" s="11">
        <v>22</v>
      </c>
      <c r="J14" s="11">
        <v>1</v>
      </c>
      <c r="K14" s="11">
        <v>30</v>
      </c>
      <c r="L14" s="11">
        <v>1</v>
      </c>
      <c r="M14" s="11">
        <v>4</v>
      </c>
      <c r="N14" s="11">
        <v>0</v>
      </c>
      <c r="O14" s="11">
        <v>2</v>
      </c>
      <c r="P14" s="11">
        <v>0</v>
      </c>
      <c r="Q14" s="11">
        <v>0</v>
      </c>
      <c r="R14" s="11">
        <v>0</v>
      </c>
      <c r="S14" s="11">
        <v>0</v>
      </c>
      <c r="T14" s="13">
        <v>3</v>
      </c>
      <c r="U14" s="13">
        <v>17</v>
      </c>
      <c r="V14" s="12">
        <v>0</v>
      </c>
      <c r="W14" s="12">
        <v>0</v>
      </c>
      <c r="X14" s="12">
        <f t="shared" si="0"/>
        <v>83</v>
      </c>
      <c r="Y14" s="40">
        <f t="shared" si="3"/>
        <v>0.75903614457831325</v>
      </c>
    </row>
    <row r="15" spans="1:25" ht="24.75" customHeight="1">
      <c r="A15" s="11" t="s">
        <v>21</v>
      </c>
      <c r="B15" s="12">
        <v>70</v>
      </c>
      <c r="C15" s="11">
        <v>13</v>
      </c>
      <c r="D15" s="11">
        <v>57</v>
      </c>
      <c r="E15" s="11">
        <f t="shared" si="2"/>
        <v>31</v>
      </c>
      <c r="F15" s="11">
        <v>2</v>
      </c>
      <c r="G15" s="11">
        <v>1</v>
      </c>
      <c r="H15" s="11">
        <v>6</v>
      </c>
      <c r="I15" s="11">
        <v>11</v>
      </c>
      <c r="J15" s="11">
        <v>0</v>
      </c>
      <c r="K15" s="11">
        <v>11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3">
        <v>5</v>
      </c>
      <c r="U15" s="13">
        <v>34</v>
      </c>
      <c r="V15" s="12">
        <v>0</v>
      </c>
      <c r="W15" s="12">
        <v>0</v>
      </c>
      <c r="X15" s="12">
        <f t="shared" si="0"/>
        <v>70</v>
      </c>
      <c r="Y15" s="40">
        <f t="shared" si="3"/>
        <v>0.44285714285714284</v>
      </c>
    </row>
    <row r="21" spans="1:26" ht="55.5" customHeight="1"/>
    <row r="22" spans="1:26" ht="18.75">
      <c r="A22" s="46" t="s">
        <v>38</v>
      </c>
      <c r="B22" s="46"/>
      <c r="C22" s="46"/>
      <c r="V22" s="15" t="s">
        <v>36</v>
      </c>
      <c r="W22" s="15"/>
      <c r="X22" s="15"/>
      <c r="Y22" s="15"/>
    </row>
    <row r="23" spans="1:26" ht="18.75">
      <c r="A23" s="46" t="s">
        <v>37</v>
      </c>
      <c r="B23" s="46"/>
      <c r="C23" s="46"/>
      <c r="V23" s="46" t="s">
        <v>35</v>
      </c>
      <c r="W23" s="46"/>
      <c r="X23" s="46"/>
      <c r="Y23" s="46"/>
    </row>
    <row r="24" spans="1:26" ht="18.75">
      <c r="A24" s="8"/>
      <c r="B24"/>
    </row>
    <row r="25" spans="1:26" ht="18.75">
      <c r="A25" s="9"/>
      <c r="B25"/>
      <c r="C25" s="9"/>
      <c r="E25" t="s">
        <v>129</v>
      </c>
      <c r="F25" t="s">
        <v>127</v>
      </c>
      <c r="G25" t="s">
        <v>128</v>
      </c>
      <c r="H25" t="s">
        <v>131</v>
      </c>
      <c r="I25" t="s">
        <v>132</v>
      </c>
    </row>
    <row r="26" spans="1:26" ht="18.75">
      <c r="A26" s="7"/>
      <c r="B26"/>
      <c r="E26" t="s">
        <v>129</v>
      </c>
      <c r="F26" s="29" t="s">
        <v>99</v>
      </c>
      <c r="G26" s="29" t="s">
        <v>44</v>
      </c>
      <c r="H26" s="29" t="s">
        <v>99</v>
      </c>
      <c r="I26" s="29" t="s">
        <v>44</v>
      </c>
      <c r="J26" s="29" t="s">
        <v>99</v>
      </c>
      <c r="K26" s="29" t="s">
        <v>44</v>
      </c>
      <c r="L26" s="29" t="s">
        <v>99</v>
      </c>
      <c r="M26" s="29" t="s">
        <v>44</v>
      </c>
      <c r="N26" s="29" t="s">
        <v>99</v>
      </c>
      <c r="O26" s="29" t="s">
        <v>44</v>
      </c>
      <c r="P26" s="29" t="s">
        <v>99</v>
      </c>
      <c r="Q26" s="29" t="s">
        <v>44</v>
      </c>
      <c r="R26" s="29" t="s">
        <v>99</v>
      </c>
      <c r="S26" s="29" t="s">
        <v>44</v>
      </c>
      <c r="T26" s="29" t="s">
        <v>99</v>
      </c>
      <c r="U26" s="29" t="s">
        <v>44</v>
      </c>
    </row>
    <row r="27" spans="1:26" ht="18.75">
      <c r="E27" t="s">
        <v>103</v>
      </c>
      <c r="F27" s="11">
        <v>8</v>
      </c>
      <c r="G27" s="11">
        <v>75</v>
      </c>
      <c r="H27" s="11">
        <v>13</v>
      </c>
      <c r="I27" s="11">
        <v>57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6" ht="18.75">
      <c r="E28" t="s">
        <v>3</v>
      </c>
      <c r="F28" s="11">
        <v>0</v>
      </c>
      <c r="G28" s="11">
        <v>0</v>
      </c>
      <c r="H28" s="11">
        <v>2</v>
      </c>
      <c r="I28" s="11">
        <v>0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6" ht="18.75">
      <c r="E29" t="s">
        <v>4</v>
      </c>
      <c r="F29" s="11">
        <v>0</v>
      </c>
      <c r="G29" s="11">
        <v>2</v>
      </c>
      <c r="H29" s="11">
        <v>3</v>
      </c>
      <c r="I29" s="11">
        <v>1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Z29" s="3"/>
    </row>
    <row r="30" spans="1:26" ht="18.75">
      <c r="E30" t="s">
        <v>5</v>
      </c>
      <c r="F30" s="11">
        <v>1</v>
      </c>
      <c r="G30" s="11">
        <v>4</v>
      </c>
      <c r="H30" s="11">
        <v>5</v>
      </c>
      <c r="I30" s="11">
        <v>4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Z30" s="3"/>
    </row>
    <row r="31" spans="1:26" ht="18.75">
      <c r="E31" t="s">
        <v>6</v>
      </c>
      <c r="F31" s="11">
        <v>1</v>
      </c>
      <c r="G31" s="11">
        <v>15</v>
      </c>
      <c r="H31" s="11">
        <v>1</v>
      </c>
      <c r="I31" s="11">
        <v>18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6" ht="18.75">
      <c r="E32" t="s">
        <v>7</v>
      </c>
      <c r="F32" s="11">
        <v>2</v>
      </c>
      <c r="G32" s="11">
        <v>16</v>
      </c>
      <c r="H32" s="11">
        <v>0</v>
      </c>
      <c r="I32" s="11">
        <v>10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5:21" ht="18.75">
      <c r="E33" t="s">
        <v>8</v>
      </c>
      <c r="F33" s="11">
        <v>0</v>
      </c>
      <c r="G33" s="11">
        <v>4</v>
      </c>
      <c r="H33" s="11">
        <v>0</v>
      </c>
      <c r="I33" s="11">
        <v>1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5:21" ht="18.75">
      <c r="E34" t="s">
        <v>9</v>
      </c>
      <c r="F34" s="11">
        <v>0</v>
      </c>
      <c r="G34" s="11">
        <v>0</v>
      </c>
      <c r="H34" s="11">
        <v>0</v>
      </c>
      <c r="I34" s="11">
        <v>0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5:21" ht="18.75">
      <c r="E35" t="s">
        <v>10</v>
      </c>
      <c r="F35" s="11">
        <v>1</v>
      </c>
      <c r="G35" s="11">
        <v>23</v>
      </c>
      <c r="H35" s="11">
        <v>1</v>
      </c>
      <c r="I35" s="11">
        <v>18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5:21" ht="18.75">
      <c r="E36" t="s">
        <v>125</v>
      </c>
      <c r="F36" s="11">
        <v>3</v>
      </c>
      <c r="G36" s="11">
        <v>11</v>
      </c>
      <c r="H36" s="11">
        <v>1</v>
      </c>
      <c r="I36" s="11">
        <v>5</v>
      </c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5:21">
      <c r="E37" t="s">
        <v>126</v>
      </c>
      <c r="F37" s="39">
        <f>SUM(F28:F34)/F27</f>
        <v>0.5</v>
      </c>
      <c r="G37" s="39">
        <f t="shared" ref="G37:U37" si="4">SUM(G28:G34)/G27</f>
        <v>0.54666666666666663</v>
      </c>
      <c r="H37" s="39">
        <f t="shared" si="4"/>
        <v>0.84615384615384615</v>
      </c>
      <c r="I37" s="39">
        <f t="shared" si="4"/>
        <v>0.59649122807017541</v>
      </c>
      <c r="J37" s="39" t="e">
        <f t="shared" si="4"/>
        <v>#DIV/0!</v>
      </c>
      <c r="K37" s="39" t="e">
        <f t="shared" si="4"/>
        <v>#DIV/0!</v>
      </c>
      <c r="L37" s="39" t="e">
        <f t="shared" si="4"/>
        <v>#DIV/0!</v>
      </c>
      <c r="M37" s="39" t="e">
        <f t="shared" si="4"/>
        <v>#DIV/0!</v>
      </c>
      <c r="N37" s="39" t="e">
        <f t="shared" si="4"/>
        <v>#DIV/0!</v>
      </c>
      <c r="O37" s="39" t="e">
        <f t="shared" si="4"/>
        <v>#DIV/0!</v>
      </c>
      <c r="P37" s="39" t="e">
        <f t="shared" si="4"/>
        <v>#DIV/0!</v>
      </c>
      <c r="Q37" s="39" t="e">
        <f t="shared" si="4"/>
        <v>#DIV/0!</v>
      </c>
      <c r="R37" s="39" t="e">
        <f t="shared" si="4"/>
        <v>#DIV/0!</v>
      </c>
      <c r="S37" s="39" t="e">
        <f t="shared" si="4"/>
        <v>#DIV/0!</v>
      </c>
      <c r="T37" s="39" t="e">
        <f t="shared" si="4"/>
        <v>#DIV/0!</v>
      </c>
      <c r="U37" s="39" t="e">
        <f t="shared" si="4"/>
        <v>#DIV/0!</v>
      </c>
    </row>
    <row r="40" spans="5:21">
      <c r="E40" t="s">
        <v>130</v>
      </c>
      <c r="F40" t="s">
        <v>127</v>
      </c>
      <c r="G40" t="s">
        <v>128</v>
      </c>
      <c r="H40" t="s">
        <v>131</v>
      </c>
      <c r="I40" t="s">
        <v>132</v>
      </c>
    </row>
    <row r="41" spans="5:21" ht="18.75">
      <c r="F41" s="29" t="s">
        <v>99</v>
      </c>
      <c r="G41" s="29" t="s">
        <v>44</v>
      </c>
      <c r="H41" s="29" t="s">
        <v>99</v>
      </c>
      <c r="I41" s="29" t="s">
        <v>44</v>
      </c>
      <c r="J41" s="29" t="s">
        <v>99</v>
      </c>
      <c r="K41" s="29" t="s">
        <v>44</v>
      </c>
      <c r="L41" s="29" t="s">
        <v>99</v>
      </c>
      <c r="M41" s="29" t="s">
        <v>44</v>
      </c>
      <c r="N41" s="29" t="s">
        <v>99</v>
      </c>
      <c r="O41" s="29" t="s">
        <v>44</v>
      </c>
      <c r="P41" s="29" t="s">
        <v>99</v>
      </c>
      <c r="Q41" s="29" t="s">
        <v>44</v>
      </c>
      <c r="R41" s="29" t="s">
        <v>99</v>
      </c>
      <c r="S41" s="29" t="s">
        <v>44</v>
      </c>
      <c r="T41" s="29" t="s">
        <v>99</v>
      </c>
      <c r="U41" s="29" t="s">
        <v>44</v>
      </c>
    </row>
    <row r="42" spans="5:21" ht="18.75">
      <c r="E42" t="s">
        <v>103</v>
      </c>
      <c r="F42" s="11">
        <v>6</v>
      </c>
      <c r="G42" s="11">
        <v>62</v>
      </c>
      <c r="H42" s="11">
        <v>6</v>
      </c>
      <c r="I42" s="11">
        <v>52</v>
      </c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5:21" ht="18.75">
      <c r="E43" t="s">
        <v>3</v>
      </c>
      <c r="F43" s="11">
        <v>0</v>
      </c>
      <c r="G43" s="11">
        <v>0</v>
      </c>
      <c r="H43" s="11">
        <v>0</v>
      </c>
      <c r="I43" s="11">
        <v>0</v>
      </c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5:21" ht="18.75">
      <c r="E44" t="s">
        <v>4</v>
      </c>
      <c r="F44" s="11">
        <v>6</v>
      </c>
      <c r="G44" s="11">
        <v>22</v>
      </c>
      <c r="H44" s="11">
        <v>5</v>
      </c>
      <c r="I44" s="11">
        <v>25</v>
      </c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5:21" ht="18.75">
      <c r="E45" t="s">
        <v>5</v>
      </c>
      <c r="F45" s="11">
        <v>0</v>
      </c>
      <c r="G45" s="11">
        <v>24</v>
      </c>
      <c r="H45" s="11">
        <v>1</v>
      </c>
      <c r="I45" s="11">
        <v>14</v>
      </c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5:21" ht="18.75">
      <c r="E46" t="s">
        <v>6</v>
      </c>
      <c r="F46" s="11">
        <v>0</v>
      </c>
      <c r="G46" s="11">
        <v>10</v>
      </c>
      <c r="H46" s="11">
        <v>0</v>
      </c>
      <c r="I46" s="11">
        <v>6</v>
      </c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5:21" ht="18.75">
      <c r="E47" t="s">
        <v>7</v>
      </c>
      <c r="F47" s="11">
        <v>0</v>
      </c>
      <c r="G47" s="11">
        <v>1</v>
      </c>
      <c r="H47" s="11">
        <v>0</v>
      </c>
      <c r="I47" s="11">
        <v>0</v>
      </c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5:21" ht="18.75">
      <c r="E48" t="s">
        <v>8</v>
      </c>
      <c r="F48" s="11">
        <v>0</v>
      </c>
      <c r="G48" s="11">
        <v>0</v>
      </c>
      <c r="H48" s="11">
        <v>0</v>
      </c>
      <c r="I48" s="11">
        <v>0</v>
      </c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2:21" ht="18.75">
      <c r="E49" t="s">
        <v>9</v>
      </c>
      <c r="F49" s="11">
        <v>0</v>
      </c>
      <c r="G49" s="11">
        <v>0</v>
      </c>
      <c r="H49" s="11">
        <v>0</v>
      </c>
      <c r="I49" s="11">
        <v>0</v>
      </c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2:21" ht="18.75">
      <c r="E50" t="s">
        <v>10</v>
      </c>
      <c r="F50" s="11">
        <v>0</v>
      </c>
      <c r="G50" s="11">
        <v>3</v>
      </c>
      <c r="H50" s="11">
        <v>0</v>
      </c>
      <c r="I50" s="11">
        <v>6</v>
      </c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2:21" ht="18.75">
      <c r="E51" t="s">
        <v>125</v>
      </c>
      <c r="F51" s="11">
        <v>0</v>
      </c>
      <c r="G51" s="11">
        <v>2</v>
      </c>
      <c r="H51" s="11">
        <v>0</v>
      </c>
      <c r="I51" s="11">
        <v>1</v>
      </c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2:21">
      <c r="F52" s="39">
        <f>SUM(F43:F49)/F42</f>
        <v>1</v>
      </c>
      <c r="G52" s="39">
        <f t="shared" ref="G52:U52" si="5">SUM(G43:G49)/G42</f>
        <v>0.91935483870967738</v>
      </c>
      <c r="H52" s="39">
        <f t="shared" si="5"/>
        <v>1</v>
      </c>
      <c r="I52" s="39">
        <f t="shared" si="5"/>
        <v>0.86538461538461542</v>
      </c>
      <c r="J52" s="39" t="e">
        <f t="shared" si="5"/>
        <v>#DIV/0!</v>
      </c>
      <c r="K52" s="39" t="e">
        <f t="shared" si="5"/>
        <v>#DIV/0!</v>
      </c>
      <c r="L52" s="39" t="e">
        <f t="shared" si="5"/>
        <v>#DIV/0!</v>
      </c>
      <c r="M52" s="39" t="e">
        <f t="shared" si="5"/>
        <v>#DIV/0!</v>
      </c>
      <c r="N52" s="39" t="e">
        <f t="shared" si="5"/>
        <v>#DIV/0!</v>
      </c>
      <c r="O52" s="39" t="e">
        <f t="shared" si="5"/>
        <v>#DIV/0!</v>
      </c>
      <c r="P52" s="39" t="e">
        <f t="shared" si="5"/>
        <v>#DIV/0!</v>
      </c>
      <c r="Q52" s="39" t="e">
        <f t="shared" si="5"/>
        <v>#DIV/0!</v>
      </c>
      <c r="R52" s="39" t="e">
        <f t="shared" si="5"/>
        <v>#DIV/0!</v>
      </c>
      <c r="S52" s="39" t="e">
        <f t="shared" si="5"/>
        <v>#DIV/0!</v>
      </c>
      <c r="T52" s="39" t="e">
        <f t="shared" si="5"/>
        <v>#DIV/0!</v>
      </c>
      <c r="U52" s="39" t="e">
        <f t="shared" si="5"/>
        <v>#DIV/0!</v>
      </c>
    </row>
    <row r="53" spans="2:21">
      <c r="B53"/>
    </row>
    <row r="54" spans="2:21">
      <c r="B54"/>
    </row>
    <row r="55" spans="2:21">
      <c r="B55"/>
    </row>
    <row r="56" spans="2:21">
      <c r="B56"/>
    </row>
    <row r="57" spans="2:21">
      <c r="B57"/>
    </row>
    <row r="58" spans="2:21">
      <c r="B58"/>
    </row>
    <row r="59" spans="2:21">
      <c r="B59"/>
    </row>
    <row r="60" spans="2:21">
      <c r="B60"/>
    </row>
    <row r="61" spans="2:21">
      <c r="B61"/>
    </row>
    <row r="62" spans="2:21">
      <c r="B62"/>
    </row>
    <row r="63" spans="2:21">
      <c r="B63"/>
    </row>
    <row r="64" spans="2:21">
      <c r="B64"/>
    </row>
    <row r="65" spans="2:2">
      <c r="B65"/>
    </row>
    <row r="66" spans="2:2">
      <c r="B66"/>
    </row>
  </sheetData>
  <mergeCells count="23">
    <mergeCell ref="A1:Y1"/>
    <mergeCell ref="A2:Y2"/>
    <mergeCell ref="A3:Y3"/>
    <mergeCell ref="A4:A6"/>
    <mergeCell ref="B4:B6"/>
    <mergeCell ref="C4:C6"/>
    <mergeCell ref="D4:D6"/>
    <mergeCell ref="E4:E6"/>
    <mergeCell ref="F4:U4"/>
    <mergeCell ref="V4:W5"/>
    <mergeCell ref="A22:C22"/>
    <mergeCell ref="A23:C23"/>
    <mergeCell ref="V23:Y23"/>
    <mergeCell ref="X4:X6"/>
    <mergeCell ref="Y4:Y6"/>
    <mergeCell ref="F5:G5"/>
    <mergeCell ref="H5:I5"/>
    <mergeCell ref="J5:K5"/>
    <mergeCell ref="L5:M5"/>
    <mergeCell ref="N5:O5"/>
    <mergeCell ref="P5:Q5"/>
    <mergeCell ref="R5:S5"/>
    <mergeCell ref="T5:U5"/>
  </mergeCells>
  <pageMargins left="0.3" right="0.3" top="1" bottom="0.75" header="0.3" footer="0.3"/>
  <pageSetup paperSize="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8"/>
  <sheetViews>
    <sheetView workbookViewId="0">
      <selection activeCell="F12" sqref="F12"/>
    </sheetView>
  </sheetViews>
  <sheetFormatPr defaultRowHeight="15"/>
  <cols>
    <col min="1" max="1" width="15.5703125" customWidth="1"/>
    <col min="2" max="2" width="12" style="1" customWidth="1"/>
    <col min="3" max="3" width="8" bestFit="1" customWidth="1"/>
    <col min="4" max="4" width="9" customWidth="1"/>
    <col min="5" max="5" width="10.140625" hidden="1" customWidth="1"/>
    <col min="6" max="19" width="5.140625" customWidth="1"/>
    <col min="20" max="21" width="5.140625" style="2" customWidth="1"/>
    <col min="22" max="23" width="5.140625" style="1" customWidth="1"/>
    <col min="24" max="24" width="11.28515625" style="1" customWidth="1"/>
    <col min="25" max="25" width="21.42578125" bestFit="1" customWidth="1"/>
    <col min="26" max="26" width="7.140625" bestFit="1" customWidth="1"/>
  </cols>
  <sheetData>
    <row r="1" spans="1:25" ht="15.75">
      <c r="A1" s="52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ht="20.25">
      <c r="A2" s="53" t="s">
        <v>42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5" ht="20.25">
      <c r="A3" s="53" t="s">
        <v>33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ht="18.75" customHeight="1">
      <c r="A4" s="54" t="s">
        <v>31</v>
      </c>
      <c r="B4" s="57" t="s">
        <v>124</v>
      </c>
      <c r="C4" s="47" t="s">
        <v>135</v>
      </c>
      <c r="D4" s="47" t="s">
        <v>136</v>
      </c>
      <c r="E4" s="60" t="s">
        <v>1</v>
      </c>
      <c r="F4" s="63" t="s">
        <v>2</v>
      </c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5"/>
      <c r="V4" s="66" t="s">
        <v>34</v>
      </c>
      <c r="W4" s="67"/>
      <c r="X4" s="47" t="s">
        <v>11</v>
      </c>
      <c r="Y4" s="47" t="s">
        <v>12</v>
      </c>
    </row>
    <row r="5" spans="1:25" ht="30" customHeight="1">
      <c r="A5" s="55"/>
      <c r="B5" s="58"/>
      <c r="C5" s="48"/>
      <c r="D5" s="48"/>
      <c r="E5" s="61"/>
      <c r="F5" s="50" t="s">
        <v>3</v>
      </c>
      <c r="G5" s="50"/>
      <c r="H5" s="50" t="s">
        <v>4</v>
      </c>
      <c r="I5" s="50"/>
      <c r="J5" s="50" t="s">
        <v>5</v>
      </c>
      <c r="K5" s="50"/>
      <c r="L5" s="50" t="s">
        <v>6</v>
      </c>
      <c r="M5" s="50"/>
      <c r="N5" s="50" t="s">
        <v>7</v>
      </c>
      <c r="O5" s="50"/>
      <c r="P5" s="50" t="s">
        <v>8</v>
      </c>
      <c r="Q5" s="50"/>
      <c r="R5" s="50" t="s">
        <v>9</v>
      </c>
      <c r="S5" s="50"/>
      <c r="T5" s="51" t="s">
        <v>10</v>
      </c>
      <c r="U5" s="51"/>
      <c r="V5" s="68"/>
      <c r="W5" s="69"/>
      <c r="X5" s="48"/>
      <c r="Y5" s="48"/>
    </row>
    <row r="6" spans="1:25" ht="18.75">
      <c r="A6" s="56"/>
      <c r="B6" s="59"/>
      <c r="C6" s="49"/>
      <c r="D6" s="49"/>
      <c r="E6" s="62"/>
      <c r="F6" s="29" t="s">
        <v>44</v>
      </c>
      <c r="G6" s="29" t="s">
        <v>99</v>
      </c>
      <c r="H6" s="29" t="s">
        <v>44</v>
      </c>
      <c r="I6" s="29" t="s">
        <v>99</v>
      </c>
      <c r="J6" s="29" t="s">
        <v>44</v>
      </c>
      <c r="K6" s="29" t="s">
        <v>99</v>
      </c>
      <c r="L6" s="29" t="s">
        <v>44</v>
      </c>
      <c r="M6" s="29" t="s">
        <v>99</v>
      </c>
      <c r="N6" s="29" t="s">
        <v>44</v>
      </c>
      <c r="O6" s="29" t="s">
        <v>99</v>
      </c>
      <c r="P6" s="29" t="s">
        <v>44</v>
      </c>
      <c r="Q6" s="29" t="s">
        <v>99</v>
      </c>
      <c r="R6" s="29" t="s">
        <v>44</v>
      </c>
      <c r="S6" s="29" t="s">
        <v>99</v>
      </c>
      <c r="T6" s="29" t="s">
        <v>44</v>
      </c>
      <c r="U6" s="29" t="s">
        <v>99</v>
      </c>
      <c r="V6" s="29" t="s">
        <v>44</v>
      </c>
      <c r="W6" s="29" t="s">
        <v>99</v>
      </c>
      <c r="X6" s="49"/>
      <c r="Y6" s="49"/>
    </row>
    <row r="7" spans="1:25" ht="24.75" customHeight="1">
      <c r="A7" s="11" t="s">
        <v>22</v>
      </c>
      <c r="B7" s="12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3"/>
      <c r="U7" s="13"/>
      <c r="V7" s="12"/>
      <c r="W7" s="12"/>
      <c r="X7" s="12">
        <f t="shared" ref="X7:X15" si="0">SUM($F7:$U7)</f>
        <v>0</v>
      </c>
      <c r="Y7" s="40" t="e">
        <f t="shared" ref="Y7:Y9" si="1">SUM(F7:S7)/B7</f>
        <v>#DIV/0!</v>
      </c>
    </row>
    <row r="8" spans="1:25" ht="24.75" customHeight="1">
      <c r="A8" s="11" t="s">
        <v>23</v>
      </c>
      <c r="B8" s="12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3"/>
      <c r="U8" s="13"/>
      <c r="V8" s="12"/>
      <c r="W8" s="12"/>
      <c r="X8" s="12">
        <f t="shared" si="0"/>
        <v>0</v>
      </c>
      <c r="Y8" s="40" t="e">
        <f t="shared" si="1"/>
        <v>#DIV/0!</v>
      </c>
    </row>
    <row r="9" spans="1:25" ht="24.75" customHeight="1">
      <c r="A9" s="11" t="s">
        <v>133</v>
      </c>
      <c r="B9" s="12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3"/>
      <c r="U9" s="13"/>
      <c r="V9" s="12"/>
      <c r="W9" s="12"/>
      <c r="X9" s="12">
        <f t="shared" si="0"/>
        <v>0</v>
      </c>
      <c r="Y9" s="40" t="e">
        <f t="shared" si="1"/>
        <v>#DIV/0!</v>
      </c>
    </row>
    <row r="10" spans="1:25" ht="24.75" customHeight="1">
      <c r="A10" s="11" t="s">
        <v>25</v>
      </c>
      <c r="B10" s="12">
        <v>137</v>
      </c>
      <c r="C10" s="11">
        <v>40</v>
      </c>
      <c r="D10" s="11">
        <v>97</v>
      </c>
      <c r="E10" s="11">
        <f>SUM(F10:S10)</f>
        <v>131</v>
      </c>
      <c r="F10" s="11">
        <v>5</v>
      </c>
      <c r="G10" s="11">
        <v>2</v>
      </c>
      <c r="H10" s="11">
        <v>33</v>
      </c>
      <c r="I10" s="11">
        <v>88</v>
      </c>
      <c r="J10" s="11">
        <v>1</v>
      </c>
      <c r="K10" s="11">
        <v>2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3">
        <v>1</v>
      </c>
      <c r="U10" s="13">
        <v>5</v>
      </c>
      <c r="V10" s="12">
        <v>0</v>
      </c>
      <c r="W10" s="12">
        <v>0</v>
      </c>
      <c r="X10" s="12">
        <f t="shared" si="0"/>
        <v>137</v>
      </c>
      <c r="Y10" s="40">
        <f>SUM(F10:S10)/B10</f>
        <v>0.95620437956204385</v>
      </c>
    </row>
    <row r="11" spans="1:25" ht="24.75" customHeight="1">
      <c r="A11" s="11" t="s">
        <v>26</v>
      </c>
      <c r="B11" s="12">
        <v>64</v>
      </c>
      <c r="C11" s="11">
        <v>22</v>
      </c>
      <c r="D11" s="11">
        <v>42</v>
      </c>
      <c r="E11" s="11">
        <f t="shared" ref="E11:E15" si="2">SUM(F11:S11)</f>
        <v>64</v>
      </c>
      <c r="F11" s="11">
        <v>4</v>
      </c>
      <c r="G11" s="11">
        <v>3</v>
      </c>
      <c r="H11" s="11">
        <v>11</v>
      </c>
      <c r="I11" s="11">
        <v>29</v>
      </c>
      <c r="J11" s="11">
        <v>4</v>
      </c>
      <c r="K11" s="11">
        <v>6</v>
      </c>
      <c r="L11" s="11">
        <v>3</v>
      </c>
      <c r="M11" s="11">
        <v>4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3">
        <v>0</v>
      </c>
      <c r="U11" s="13">
        <v>0</v>
      </c>
      <c r="V11" s="12">
        <v>0</v>
      </c>
      <c r="W11" s="12">
        <v>0</v>
      </c>
      <c r="X11" s="12">
        <f t="shared" si="0"/>
        <v>64</v>
      </c>
      <c r="Y11" s="40">
        <f t="shared" ref="Y11:Y15" si="3">SUM(F11:S11)/B11</f>
        <v>1</v>
      </c>
    </row>
    <row r="12" spans="1:25" ht="24.75" customHeight="1">
      <c r="A12" s="11" t="s">
        <v>27</v>
      </c>
      <c r="B12" s="12">
        <v>62</v>
      </c>
      <c r="C12" s="11">
        <v>26</v>
      </c>
      <c r="D12" s="11">
        <v>36</v>
      </c>
      <c r="E12" s="11">
        <f t="shared" si="2"/>
        <v>62</v>
      </c>
      <c r="F12" s="11">
        <v>1</v>
      </c>
      <c r="G12" s="11">
        <v>2</v>
      </c>
      <c r="H12" s="11">
        <v>22</v>
      </c>
      <c r="I12" s="11">
        <v>28</v>
      </c>
      <c r="J12" s="11">
        <v>3</v>
      </c>
      <c r="K12" s="11">
        <v>4</v>
      </c>
      <c r="L12" s="11">
        <v>0</v>
      </c>
      <c r="M12" s="11">
        <v>2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3">
        <v>0</v>
      </c>
      <c r="U12" s="13">
        <v>0</v>
      </c>
      <c r="V12" s="12">
        <v>0</v>
      </c>
      <c r="W12" s="12">
        <v>0</v>
      </c>
      <c r="X12" s="12">
        <f t="shared" si="0"/>
        <v>62</v>
      </c>
      <c r="Y12" s="40">
        <f t="shared" si="3"/>
        <v>1</v>
      </c>
    </row>
    <row r="13" spans="1:25" ht="24.75" customHeight="1">
      <c r="A13" s="11" t="s">
        <v>28</v>
      </c>
      <c r="B13" s="12">
        <v>55</v>
      </c>
      <c r="C13" s="11">
        <v>21</v>
      </c>
      <c r="D13" s="11">
        <v>34</v>
      </c>
      <c r="E13" s="11">
        <f t="shared" si="2"/>
        <v>53</v>
      </c>
      <c r="F13" s="11">
        <v>0</v>
      </c>
      <c r="G13" s="11">
        <v>0</v>
      </c>
      <c r="H13" s="11">
        <v>15</v>
      </c>
      <c r="I13" s="11">
        <v>19</v>
      </c>
      <c r="J13" s="11">
        <v>5</v>
      </c>
      <c r="K13" s="11">
        <v>11</v>
      </c>
      <c r="L13" s="11">
        <v>0</v>
      </c>
      <c r="M13" s="11">
        <v>3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3">
        <v>1</v>
      </c>
      <c r="U13" s="13">
        <v>1</v>
      </c>
      <c r="V13" s="12">
        <v>0</v>
      </c>
      <c r="W13" s="12">
        <v>0</v>
      </c>
      <c r="X13" s="12">
        <f t="shared" si="0"/>
        <v>55</v>
      </c>
      <c r="Y13" s="40">
        <f t="shared" si="3"/>
        <v>0.96363636363636362</v>
      </c>
    </row>
    <row r="14" spans="1:25" ht="24.75" customHeight="1">
      <c r="A14" s="11" t="s">
        <v>29</v>
      </c>
      <c r="B14" s="12">
        <v>68</v>
      </c>
      <c r="C14" s="11">
        <v>6</v>
      </c>
      <c r="D14" s="11">
        <v>62</v>
      </c>
      <c r="E14" s="11">
        <f t="shared" si="2"/>
        <v>66</v>
      </c>
      <c r="F14" s="11">
        <v>0</v>
      </c>
      <c r="G14" s="11">
        <v>1</v>
      </c>
      <c r="H14" s="11">
        <v>2</v>
      </c>
      <c r="I14" s="11">
        <v>11</v>
      </c>
      <c r="J14" s="11">
        <v>4</v>
      </c>
      <c r="K14" s="11">
        <v>37</v>
      </c>
      <c r="L14" s="11">
        <v>0</v>
      </c>
      <c r="M14" s="11">
        <v>11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3">
        <v>0</v>
      </c>
      <c r="U14" s="13">
        <v>2</v>
      </c>
      <c r="V14" s="12">
        <v>0</v>
      </c>
      <c r="W14" s="12">
        <v>0</v>
      </c>
      <c r="X14" s="12">
        <f t="shared" si="0"/>
        <v>68</v>
      </c>
      <c r="Y14" s="40">
        <f t="shared" si="3"/>
        <v>0.97058823529411764</v>
      </c>
    </row>
    <row r="15" spans="1:25" ht="24.75" customHeight="1">
      <c r="A15" s="11" t="s">
        <v>30</v>
      </c>
      <c r="B15" s="12">
        <v>58</v>
      </c>
      <c r="C15" s="11">
        <v>6</v>
      </c>
      <c r="D15" s="11">
        <v>50</v>
      </c>
      <c r="E15" s="11">
        <f t="shared" si="2"/>
        <v>52</v>
      </c>
      <c r="F15" s="11">
        <v>0</v>
      </c>
      <c r="G15" s="11">
        <v>0</v>
      </c>
      <c r="H15" s="11">
        <v>0</v>
      </c>
      <c r="I15" s="11">
        <v>3</v>
      </c>
      <c r="J15" s="11">
        <v>3</v>
      </c>
      <c r="K15" s="11">
        <v>4</v>
      </c>
      <c r="L15" s="11">
        <v>2</v>
      </c>
      <c r="M15" s="11">
        <v>22</v>
      </c>
      <c r="N15" s="11">
        <v>1</v>
      </c>
      <c r="O15" s="11">
        <v>15</v>
      </c>
      <c r="P15" s="11">
        <v>0</v>
      </c>
      <c r="Q15" s="11">
        <v>2</v>
      </c>
      <c r="R15" s="11">
        <v>0</v>
      </c>
      <c r="S15" s="11">
        <v>0</v>
      </c>
      <c r="T15" s="13">
        <v>0</v>
      </c>
      <c r="U15" s="13">
        <v>6</v>
      </c>
      <c r="V15" s="12">
        <v>0</v>
      </c>
      <c r="W15" s="12">
        <v>0</v>
      </c>
      <c r="X15" s="12">
        <f t="shared" si="0"/>
        <v>58</v>
      </c>
      <c r="Y15" s="40">
        <f t="shared" si="3"/>
        <v>0.89655172413793105</v>
      </c>
    </row>
    <row r="16" spans="1:25" ht="15.75">
      <c r="A16" s="4"/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6"/>
      <c r="U16" s="6"/>
      <c r="V16" s="5"/>
      <c r="W16" s="5"/>
      <c r="X16" s="5"/>
      <c r="Y16" s="4"/>
    </row>
    <row r="23" spans="1:26" ht="55.5" customHeight="1"/>
    <row r="24" spans="1:26" ht="18.75">
      <c r="A24" s="46" t="s">
        <v>38</v>
      </c>
      <c r="B24" s="46"/>
      <c r="C24" s="46"/>
      <c r="V24" s="15" t="s">
        <v>36</v>
      </c>
      <c r="W24" s="15"/>
      <c r="X24" s="15"/>
      <c r="Y24" s="15"/>
    </row>
    <row r="25" spans="1:26" ht="18.75">
      <c r="A25" s="46" t="s">
        <v>37</v>
      </c>
      <c r="B25" s="46"/>
      <c r="C25" s="46"/>
      <c r="V25" s="46" t="s">
        <v>35</v>
      </c>
      <c r="W25" s="46"/>
      <c r="X25" s="46"/>
      <c r="Y25" s="46"/>
    </row>
    <row r="26" spans="1:26" ht="18.75">
      <c r="A26" s="8"/>
      <c r="B26"/>
    </row>
    <row r="27" spans="1:26" ht="18.75">
      <c r="A27" s="9"/>
      <c r="B27"/>
      <c r="C27" s="9"/>
      <c r="E27" t="s">
        <v>129</v>
      </c>
      <c r="F27" t="s">
        <v>127</v>
      </c>
      <c r="G27" t="s">
        <v>128</v>
      </c>
      <c r="H27" t="s">
        <v>131</v>
      </c>
      <c r="I27" t="s">
        <v>132</v>
      </c>
    </row>
    <row r="28" spans="1:26" ht="18.75">
      <c r="A28" s="7"/>
      <c r="B28"/>
      <c r="E28" t="s">
        <v>129</v>
      </c>
      <c r="F28" s="29" t="s">
        <v>99</v>
      </c>
      <c r="G28" s="29" t="s">
        <v>44</v>
      </c>
      <c r="H28" s="29" t="s">
        <v>99</v>
      </c>
      <c r="I28" s="29" t="s">
        <v>44</v>
      </c>
      <c r="J28" s="29" t="s">
        <v>99</v>
      </c>
      <c r="K28" s="29" t="s">
        <v>44</v>
      </c>
      <c r="L28" s="29" t="s">
        <v>99</v>
      </c>
      <c r="M28" s="29" t="s">
        <v>44</v>
      </c>
      <c r="N28" s="29" t="s">
        <v>99</v>
      </c>
      <c r="O28" s="29" t="s">
        <v>44</v>
      </c>
      <c r="P28" s="29" t="s">
        <v>99</v>
      </c>
      <c r="Q28" s="29" t="s">
        <v>44</v>
      </c>
      <c r="R28" s="29" t="s">
        <v>99</v>
      </c>
      <c r="S28" s="29" t="s">
        <v>44</v>
      </c>
      <c r="T28" s="29" t="s">
        <v>99</v>
      </c>
      <c r="U28" s="29" t="s">
        <v>44</v>
      </c>
    </row>
    <row r="29" spans="1:26" ht="18.75">
      <c r="E29" t="s">
        <v>103</v>
      </c>
      <c r="F29" s="11">
        <v>8</v>
      </c>
      <c r="G29" s="11">
        <v>75</v>
      </c>
      <c r="H29" s="11">
        <v>13</v>
      </c>
      <c r="I29" s="11">
        <v>57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6" ht="18.75">
      <c r="E30" t="s">
        <v>3</v>
      </c>
      <c r="F30" s="11">
        <v>0</v>
      </c>
      <c r="G30" s="11">
        <v>0</v>
      </c>
      <c r="H30" s="11">
        <v>2</v>
      </c>
      <c r="I30" s="11">
        <v>0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26" ht="18.75">
      <c r="E31" t="s">
        <v>4</v>
      </c>
      <c r="F31" s="11">
        <v>0</v>
      </c>
      <c r="G31" s="11">
        <v>2</v>
      </c>
      <c r="H31" s="11">
        <v>3</v>
      </c>
      <c r="I31" s="11">
        <v>1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Z31" s="3"/>
    </row>
    <row r="32" spans="1:26" ht="18.75">
      <c r="E32" t="s">
        <v>5</v>
      </c>
      <c r="F32" s="11">
        <v>1</v>
      </c>
      <c r="G32" s="11">
        <v>4</v>
      </c>
      <c r="H32" s="11">
        <v>5</v>
      </c>
      <c r="I32" s="11">
        <v>4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Z32" s="3"/>
    </row>
    <row r="33" spans="5:21" ht="18.75">
      <c r="E33" t="s">
        <v>6</v>
      </c>
      <c r="F33" s="11">
        <v>1</v>
      </c>
      <c r="G33" s="11">
        <v>15</v>
      </c>
      <c r="H33" s="11">
        <v>1</v>
      </c>
      <c r="I33" s="11">
        <v>18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5:21" ht="18.75">
      <c r="E34" t="s">
        <v>7</v>
      </c>
      <c r="F34" s="11">
        <v>2</v>
      </c>
      <c r="G34" s="11">
        <v>16</v>
      </c>
      <c r="H34" s="11">
        <v>0</v>
      </c>
      <c r="I34" s="11">
        <v>10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5:21" ht="18.75">
      <c r="E35" t="s">
        <v>8</v>
      </c>
      <c r="F35" s="11">
        <v>0</v>
      </c>
      <c r="G35" s="11">
        <v>4</v>
      </c>
      <c r="H35" s="11">
        <v>0</v>
      </c>
      <c r="I35" s="11">
        <v>1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5:21" ht="18.75">
      <c r="E36" t="s">
        <v>9</v>
      </c>
      <c r="F36" s="11">
        <v>0</v>
      </c>
      <c r="G36" s="11">
        <v>0</v>
      </c>
      <c r="H36" s="11">
        <v>0</v>
      </c>
      <c r="I36" s="11">
        <v>0</v>
      </c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5:21" ht="18.75">
      <c r="E37" t="s">
        <v>10</v>
      </c>
      <c r="F37" s="11">
        <v>1</v>
      </c>
      <c r="G37" s="11">
        <v>23</v>
      </c>
      <c r="H37" s="11">
        <v>1</v>
      </c>
      <c r="I37" s="11">
        <v>18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5:21" ht="18.75">
      <c r="E38" t="s">
        <v>125</v>
      </c>
      <c r="F38" s="11">
        <v>3</v>
      </c>
      <c r="G38" s="11">
        <v>11</v>
      </c>
      <c r="H38" s="11">
        <v>1</v>
      </c>
      <c r="I38" s="11">
        <v>5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5:21">
      <c r="E39" t="s">
        <v>126</v>
      </c>
      <c r="F39" s="39">
        <f>SUM(F30:F36)/F29</f>
        <v>0.5</v>
      </c>
      <c r="G39" s="39">
        <f t="shared" ref="G39:U39" si="4">SUM(G30:G36)/G29</f>
        <v>0.54666666666666663</v>
      </c>
      <c r="H39" s="39">
        <f t="shared" si="4"/>
        <v>0.84615384615384615</v>
      </c>
      <c r="I39" s="39">
        <f t="shared" si="4"/>
        <v>0.59649122807017541</v>
      </c>
      <c r="J39" s="39" t="e">
        <f t="shared" si="4"/>
        <v>#DIV/0!</v>
      </c>
      <c r="K39" s="39" t="e">
        <f t="shared" si="4"/>
        <v>#DIV/0!</v>
      </c>
      <c r="L39" s="39" t="e">
        <f t="shared" si="4"/>
        <v>#DIV/0!</v>
      </c>
      <c r="M39" s="39" t="e">
        <f t="shared" si="4"/>
        <v>#DIV/0!</v>
      </c>
      <c r="N39" s="39" t="e">
        <f t="shared" si="4"/>
        <v>#DIV/0!</v>
      </c>
      <c r="O39" s="39" t="e">
        <f t="shared" si="4"/>
        <v>#DIV/0!</v>
      </c>
      <c r="P39" s="39" t="e">
        <f t="shared" si="4"/>
        <v>#DIV/0!</v>
      </c>
      <c r="Q39" s="39" t="e">
        <f t="shared" si="4"/>
        <v>#DIV/0!</v>
      </c>
      <c r="R39" s="39" t="e">
        <f t="shared" si="4"/>
        <v>#DIV/0!</v>
      </c>
      <c r="S39" s="39" t="e">
        <f t="shared" si="4"/>
        <v>#DIV/0!</v>
      </c>
      <c r="T39" s="39" t="e">
        <f t="shared" si="4"/>
        <v>#DIV/0!</v>
      </c>
      <c r="U39" s="39" t="e">
        <f t="shared" si="4"/>
        <v>#DIV/0!</v>
      </c>
    </row>
    <row r="42" spans="5:21">
      <c r="E42" t="s">
        <v>130</v>
      </c>
      <c r="F42" t="s">
        <v>127</v>
      </c>
      <c r="G42" t="s">
        <v>128</v>
      </c>
      <c r="H42" t="s">
        <v>131</v>
      </c>
      <c r="I42" t="s">
        <v>132</v>
      </c>
    </row>
    <row r="43" spans="5:21" ht="18.75">
      <c r="F43" s="29" t="s">
        <v>99</v>
      </c>
      <c r="G43" s="29" t="s">
        <v>44</v>
      </c>
      <c r="H43" s="29" t="s">
        <v>99</v>
      </c>
      <c r="I43" s="29" t="s">
        <v>44</v>
      </c>
      <c r="J43" s="29" t="s">
        <v>99</v>
      </c>
      <c r="K43" s="29" t="s">
        <v>44</v>
      </c>
      <c r="L43" s="29" t="s">
        <v>99</v>
      </c>
      <c r="M43" s="29" t="s">
        <v>44</v>
      </c>
      <c r="N43" s="29" t="s">
        <v>99</v>
      </c>
      <c r="O43" s="29" t="s">
        <v>44</v>
      </c>
      <c r="P43" s="29" t="s">
        <v>99</v>
      </c>
      <c r="Q43" s="29" t="s">
        <v>44</v>
      </c>
      <c r="R43" s="29" t="s">
        <v>99</v>
      </c>
      <c r="S43" s="29" t="s">
        <v>44</v>
      </c>
      <c r="T43" s="29" t="s">
        <v>99</v>
      </c>
      <c r="U43" s="29" t="s">
        <v>44</v>
      </c>
    </row>
    <row r="44" spans="5:21" ht="18.75">
      <c r="E44" t="s">
        <v>103</v>
      </c>
      <c r="F44" s="11">
        <v>6</v>
      </c>
      <c r="G44" s="11">
        <v>62</v>
      </c>
      <c r="H44" s="11">
        <v>6</v>
      </c>
      <c r="I44" s="11">
        <v>52</v>
      </c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5:21" ht="18.75">
      <c r="E45" t="s">
        <v>3</v>
      </c>
      <c r="F45" s="11">
        <v>0</v>
      </c>
      <c r="G45" s="11">
        <v>0</v>
      </c>
      <c r="H45" s="11">
        <v>0</v>
      </c>
      <c r="I45" s="11">
        <v>0</v>
      </c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5:21" ht="18.75">
      <c r="E46" t="s">
        <v>4</v>
      </c>
      <c r="F46" s="11">
        <v>6</v>
      </c>
      <c r="G46" s="11">
        <v>22</v>
      </c>
      <c r="H46" s="11">
        <v>5</v>
      </c>
      <c r="I46" s="11">
        <v>25</v>
      </c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5:21" ht="18.75">
      <c r="E47" t="s">
        <v>5</v>
      </c>
      <c r="F47" s="11">
        <v>0</v>
      </c>
      <c r="G47" s="11">
        <v>24</v>
      </c>
      <c r="H47" s="11">
        <v>1</v>
      </c>
      <c r="I47" s="11">
        <v>14</v>
      </c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5:21" ht="18.75">
      <c r="E48" t="s">
        <v>6</v>
      </c>
      <c r="F48" s="11">
        <v>0</v>
      </c>
      <c r="G48" s="11">
        <v>10</v>
      </c>
      <c r="H48" s="11">
        <v>0</v>
      </c>
      <c r="I48" s="11">
        <v>6</v>
      </c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2:21" ht="18.75">
      <c r="E49" t="s">
        <v>7</v>
      </c>
      <c r="F49" s="11">
        <v>0</v>
      </c>
      <c r="G49" s="11">
        <v>1</v>
      </c>
      <c r="H49" s="11">
        <v>0</v>
      </c>
      <c r="I49" s="11">
        <v>0</v>
      </c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2:21" ht="18.75">
      <c r="E50" t="s">
        <v>8</v>
      </c>
      <c r="F50" s="11">
        <v>0</v>
      </c>
      <c r="G50" s="11">
        <v>0</v>
      </c>
      <c r="H50" s="11">
        <v>0</v>
      </c>
      <c r="I50" s="11">
        <v>0</v>
      </c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2:21" ht="18.75">
      <c r="E51" t="s">
        <v>9</v>
      </c>
      <c r="F51" s="11">
        <v>0</v>
      </c>
      <c r="G51" s="11">
        <v>0</v>
      </c>
      <c r="H51" s="11">
        <v>0</v>
      </c>
      <c r="I51" s="11">
        <v>0</v>
      </c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2:21" ht="18.75">
      <c r="E52" t="s">
        <v>10</v>
      </c>
      <c r="F52" s="11">
        <v>0</v>
      </c>
      <c r="G52" s="11">
        <v>3</v>
      </c>
      <c r="H52" s="11">
        <v>0</v>
      </c>
      <c r="I52" s="11">
        <v>6</v>
      </c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2:21" ht="18.75">
      <c r="E53" t="s">
        <v>125</v>
      </c>
      <c r="F53" s="11">
        <v>0</v>
      </c>
      <c r="G53" s="11">
        <v>2</v>
      </c>
      <c r="H53" s="11">
        <v>0</v>
      </c>
      <c r="I53" s="11">
        <v>1</v>
      </c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2:21">
      <c r="F54" s="39">
        <f>SUM(F45:F51)/F44</f>
        <v>1</v>
      </c>
      <c r="G54" s="39">
        <f t="shared" ref="G54:U54" si="5">SUM(G45:G51)/G44</f>
        <v>0.91935483870967738</v>
      </c>
      <c r="H54" s="39">
        <f t="shared" si="5"/>
        <v>1</v>
      </c>
      <c r="I54" s="39">
        <f t="shared" si="5"/>
        <v>0.86538461538461542</v>
      </c>
      <c r="J54" s="39" t="e">
        <f t="shared" si="5"/>
        <v>#DIV/0!</v>
      </c>
      <c r="K54" s="39" t="e">
        <f t="shared" si="5"/>
        <v>#DIV/0!</v>
      </c>
      <c r="L54" s="39" t="e">
        <f t="shared" si="5"/>
        <v>#DIV/0!</v>
      </c>
      <c r="M54" s="39" t="e">
        <f t="shared" si="5"/>
        <v>#DIV/0!</v>
      </c>
      <c r="N54" s="39" t="e">
        <f t="shared" si="5"/>
        <v>#DIV/0!</v>
      </c>
      <c r="O54" s="39" t="e">
        <f t="shared" si="5"/>
        <v>#DIV/0!</v>
      </c>
      <c r="P54" s="39" t="e">
        <f t="shared" si="5"/>
        <v>#DIV/0!</v>
      </c>
      <c r="Q54" s="39" t="e">
        <f t="shared" si="5"/>
        <v>#DIV/0!</v>
      </c>
      <c r="R54" s="39" t="e">
        <f t="shared" si="5"/>
        <v>#DIV/0!</v>
      </c>
      <c r="S54" s="39" t="e">
        <f t="shared" si="5"/>
        <v>#DIV/0!</v>
      </c>
      <c r="T54" s="39" t="e">
        <f t="shared" si="5"/>
        <v>#DIV/0!</v>
      </c>
      <c r="U54" s="39" t="e">
        <f t="shared" si="5"/>
        <v>#DIV/0!</v>
      </c>
    </row>
    <row r="55" spans="2:21">
      <c r="B55"/>
    </row>
    <row r="56" spans="2:21">
      <c r="B56"/>
    </row>
    <row r="57" spans="2:21">
      <c r="B57"/>
    </row>
    <row r="58" spans="2:21">
      <c r="B58"/>
    </row>
    <row r="59" spans="2:21">
      <c r="B59"/>
    </row>
    <row r="60" spans="2:21">
      <c r="B60"/>
    </row>
    <row r="61" spans="2:21">
      <c r="B61"/>
    </row>
    <row r="62" spans="2:21">
      <c r="B62"/>
    </row>
    <row r="63" spans="2:21">
      <c r="B63"/>
    </row>
    <row r="64" spans="2:21">
      <c r="B64"/>
    </row>
    <row r="65" spans="2:2">
      <c r="B65"/>
    </row>
    <row r="66" spans="2:2">
      <c r="B66"/>
    </row>
    <row r="67" spans="2:2">
      <c r="B67"/>
    </row>
    <row r="68" spans="2:2">
      <c r="B68"/>
    </row>
  </sheetData>
  <mergeCells count="23">
    <mergeCell ref="A24:C24"/>
    <mergeCell ref="A25:C25"/>
    <mergeCell ref="V25:Y25"/>
    <mergeCell ref="X4:X6"/>
    <mergeCell ref="Y4:Y6"/>
    <mergeCell ref="F5:G5"/>
    <mergeCell ref="H5:I5"/>
    <mergeCell ref="J5:K5"/>
    <mergeCell ref="L5:M5"/>
    <mergeCell ref="N5:O5"/>
    <mergeCell ref="P5:Q5"/>
    <mergeCell ref="R5:S5"/>
    <mergeCell ref="T5:U5"/>
    <mergeCell ref="A1:Y1"/>
    <mergeCell ref="A2:Y2"/>
    <mergeCell ref="A3:Y3"/>
    <mergeCell ref="A4:A6"/>
    <mergeCell ref="B4:B6"/>
    <mergeCell ref="C4:C6"/>
    <mergeCell ref="D4:D6"/>
    <mergeCell ref="E4:E6"/>
    <mergeCell ref="F4:U4"/>
    <mergeCell ref="V4:W5"/>
  </mergeCells>
  <pageMargins left="0.3" right="0.3" top="1" bottom="0.75" header="0.3" footer="0.3"/>
  <pageSetup paperSize="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8"/>
  <sheetViews>
    <sheetView topLeftCell="A4" workbookViewId="0">
      <selection activeCell="P25" sqref="P25"/>
    </sheetView>
  </sheetViews>
  <sheetFormatPr defaultRowHeight="15"/>
  <cols>
    <col min="1" max="1" width="15.5703125" customWidth="1"/>
    <col min="2" max="2" width="9.42578125" style="1" customWidth="1"/>
    <col min="3" max="3" width="7" customWidth="1"/>
    <col min="4" max="4" width="7.28515625" customWidth="1"/>
    <col min="5" max="5" width="10.140625" customWidth="1"/>
    <col min="6" max="19" width="5.140625" customWidth="1"/>
    <col min="20" max="21" width="5.140625" style="2" customWidth="1"/>
    <col min="22" max="23" width="5.140625" style="1" customWidth="1"/>
    <col min="24" max="24" width="6.28515625" style="1" customWidth="1"/>
    <col min="25" max="25" width="12.42578125" customWidth="1"/>
    <col min="26" max="26" width="7.140625" bestFit="1" customWidth="1"/>
  </cols>
  <sheetData>
    <row r="1" spans="1:25" ht="15.75">
      <c r="A1" s="52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ht="20.25">
      <c r="A2" s="53" t="s">
        <v>42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5" ht="20.25">
      <c r="A3" s="53" t="s">
        <v>32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ht="18.75" customHeight="1">
      <c r="A4" s="54" t="s">
        <v>31</v>
      </c>
      <c r="B4" s="57" t="s">
        <v>124</v>
      </c>
      <c r="C4" s="47" t="s">
        <v>135</v>
      </c>
      <c r="D4" s="47" t="s">
        <v>136</v>
      </c>
      <c r="E4" s="60" t="s">
        <v>1</v>
      </c>
      <c r="F4" s="63" t="s">
        <v>2</v>
      </c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5"/>
      <c r="V4" s="66" t="s">
        <v>34</v>
      </c>
      <c r="W4" s="67"/>
      <c r="X4" s="47" t="s">
        <v>11</v>
      </c>
      <c r="Y4" s="47" t="s">
        <v>12</v>
      </c>
    </row>
    <row r="5" spans="1:25" ht="30" customHeight="1">
      <c r="A5" s="55"/>
      <c r="B5" s="58"/>
      <c r="C5" s="48"/>
      <c r="D5" s="48"/>
      <c r="E5" s="61"/>
      <c r="F5" s="50" t="s">
        <v>3</v>
      </c>
      <c r="G5" s="50"/>
      <c r="H5" s="50" t="s">
        <v>4</v>
      </c>
      <c r="I5" s="50"/>
      <c r="J5" s="50" t="s">
        <v>5</v>
      </c>
      <c r="K5" s="50"/>
      <c r="L5" s="50" t="s">
        <v>6</v>
      </c>
      <c r="M5" s="50"/>
      <c r="N5" s="50" t="s">
        <v>7</v>
      </c>
      <c r="O5" s="50"/>
      <c r="P5" s="50" t="s">
        <v>8</v>
      </c>
      <c r="Q5" s="50"/>
      <c r="R5" s="50" t="s">
        <v>9</v>
      </c>
      <c r="S5" s="50"/>
      <c r="T5" s="51" t="s">
        <v>10</v>
      </c>
      <c r="U5" s="51"/>
      <c r="V5" s="68"/>
      <c r="W5" s="69"/>
      <c r="X5" s="48"/>
      <c r="Y5" s="48"/>
    </row>
    <row r="6" spans="1:25" ht="18.75">
      <c r="A6" s="56"/>
      <c r="B6" s="59"/>
      <c r="C6" s="49"/>
      <c r="D6" s="49"/>
      <c r="E6" s="62"/>
      <c r="F6" s="29" t="s">
        <v>44</v>
      </c>
      <c r="G6" s="29" t="s">
        <v>99</v>
      </c>
      <c r="H6" s="29" t="s">
        <v>44</v>
      </c>
      <c r="I6" s="29" t="s">
        <v>99</v>
      </c>
      <c r="J6" s="29" t="s">
        <v>44</v>
      </c>
      <c r="K6" s="29" t="s">
        <v>99</v>
      </c>
      <c r="L6" s="29" t="s">
        <v>44</v>
      </c>
      <c r="M6" s="29" t="s">
        <v>99</v>
      </c>
      <c r="N6" s="29" t="s">
        <v>44</v>
      </c>
      <c r="O6" s="29" t="s">
        <v>99</v>
      </c>
      <c r="P6" s="29" t="s">
        <v>44</v>
      </c>
      <c r="Q6" s="29" t="s">
        <v>99</v>
      </c>
      <c r="R6" s="29" t="s">
        <v>44</v>
      </c>
      <c r="S6" s="29" t="s">
        <v>99</v>
      </c>
      <c r="T6" s="29" t="s">
        <v>44</v>
      </c>
      <c r="U6" s="29" t="s">
        <v>99</v>
      </c>
      <c r="V6" s="29" t="s">
        <v>44</v>
      </c>
      <c r="W6" s="29" t="s">
        <v>99</v>
      </c>
      <c r="X6" s="49"/>
      <c r="Y6" s="49"/>
    </row>
    <row r="7" spans="1:25" ht="24.75" customHeight="1">
      <c r="A7" s="11" t="s">
        <v>13</v>
      </c>
      <c r="B7" s="44">
        <v>144</v>
      </c>
      <c r="C7" s="41">
        <v>97</v>
      </c>
      <c r="D7" s="41">
        <v>47</v>
      </c>
      <c r="E7" s="41">
        <f>7+9+21+23+19+8</f>
        <v>87</v>
      </c>
      <c r="F7" s="41" t="s">
        <v>134</v>
      </c>
      <c r="G7" s="41" t="s">
        <v>134</v>
      </c>
      <c r="H7" s="41">
        <v>6</v>
      </c>
      <c r="I7" s="41">
        <v>1</v>
      </c>
      <c r="J7" s="41">
        <v>9</v>
      </c>
      <c r="K7" s="41">
        <v>0</v>
      </c>
      <c r="L7" s="41">
        <v>16</v>
      </c>
      <c r="M7" s="41">
        <v>5</v>
      </c>
      <c r="N7" s="41">
        <v>19</v>
      </c>
      <c r="O7" s="41">
        <v>4</v>
      </c>
      <c r="P7" s="41">
        <v>13</v>
      </c>
      <c r="Q7" s="41">
        <v>6</v>
      </c>
      <c r="R7" s="41">
        <v>4</v>
      </c>
      <c r="S7" s="41">
        <v>4</v>
      </c>
      <c r="T7" s="41">
        <v>20</v>
      </c>
      <c r="U7" s="41">
        <v>15</v>
      </c>
      <c r="V7" s="44">
        <v>10</v>
      </c>
      <c r="W7" s="12">
        <v>12</v>
      </c>
      <c r="X7" s="12">
        <f t="shared" ref="X7:X15" si="0">SUM($F7:$U7)</f>
        <v>122</v>
      </c>
      <c r="Y7" s="40">
        <f t="shared" ref="Y7:Y9" si="1">SUM(F7:S7)/B7</f>
        <v>0.60416666666666663</v>
      </c>
    </row>
    <row r="8" spans="1:25" ht="24.75" customHeight="1">
      <c r="A8" s="11" t="s">
        <v>14</v>
      </c>
      <c r="B8" s="44">
        <f>60+54</f>
        <v>114</v>
      </c>
      <c r="C8" s="41">
        <v>60</v>
      </c>
      <c r="D8" s="41">
        <v>54</v>
      </c>
      <c r="E8" s="41">
        <f>6+7+9+17+22+4</f>
        <v>65</v>
      </c>
      <c r="F8" s="41" t="s">
        <v>134</v>
      </c>
      <c r="G8" s="41" t="s">
        <v>134</v>
      </c>
      <c r="H8" s="41">
        <v>4</v>
      </c>
      <c r="I8" s="41">
        <v>2</v>
      </c>
      <c r="J8" s="41">
        <v>4</v>
      </c>
      <c r="K8" s="41">
        <v>3</v>
      </c>
      <c r="L8" s="41">
        <v>6</v>
      </c>
      <c r="M8" s="41">
        <v>3</v>
      </c>
      <c r="N8" s="41">
        <v>9</v>
      </c>
      <c r="O8" s="41">
        <v>8</v>
      </c>
      <c r="P8" s="41">
        <v>16</v>
      </c>
      <c r="Q8" s="41">
        <v>6</v>
      </c>
      <c r="R8" s="41">
        <v>1</v>
      </c>
      <c r="S8" s="41">
        <v>3</v>
      </c>
      <c r="T8" s="41">
        <v>10</v>
      </c>
      <c r="U8" s="41">
        <v>14</v>
      </c>
      <c r="V8" s="44">
        <v>10</v>
      </c>
      <c r="W8" s="12">
        <v>15</v>
      </c>
      <c r="X8" s="12">
        <f t="shared" si="0"/>
        <v>89</v>
      </c>
      <c r="Y8" s="40">
        <f t="shared" si="1"/>
        <v>0.57017543859649122</v>
      </c>
    </row>
    <row r="9" spans="1:25" ht="24.75" customHeight="1">
      <c r="A9" s="11" t="s">
        <v>15</v>
      </c>
      <c r="B9" s="44">
        <f>648</f>
        <v>648</v>
      </c>
      <c r="C9" s="41">
        <v>208</v>
      </c>
      <c r="D9" s="41">
        <v>440</v>
      </c>
      <c r="E9" s="41">
        <f>7+19+24+66+115+83</f>
        <v>314</v>
      </c>
      <c r="F9" s="41" t="s">
        <v>134</v>
      </c>
      <c r="G9" s="41" t="s">
        <v>134</v>
      </c>
      <c r="H9" s="41">
        <v>2</v>
      </c>
      <c r="I9" s="41">
        <v>5</v>
      </c>
      <c r="J9" s="41">
        <v>10</v>
      </c>
      <c r="K9" s="41">
        <v>9</v>
      </c>
      <c r="L9" s="41">
        <v>11</v>
      </c>
      <c r="M9" s="41">
        <v>13</v>
      </c>
      <c r="N9" s="41">
        <v>24</v>
      </c>
      <c r="O9" s="41">
        <v>42</v>
      </c>
      <c r="P9" s="41">
        <v>52</v>
      </c>
      <c r="Q9" s="41">
        <v>63</v>
      </c>
      <c r="R9" s="41">
        <v>27</v>
      </c>
      <c r="S9" s="41">
        <v>56</v>
      </c>
      <c r="T9" s="41">
        <v>56</v>
      </c>
      <c r="U9" s="41">
        <v>163</v>
      </c>
      <c r="V9" s="44">
        <v>26</v>
      </c>
      <c r="W9" s="12">
        <v>89</v>
      </c>
      <c r="X9" s="12">
        <f t="shared" si="0"/>
        <v>533</v>
      </c>
      <c r="Y9" s="40">
        <f t="shared" si="1"/>
        <v>0.48456790123456789</v>
      </c>
    </row>
    <row r="10" spans="1:25" ht="24.75" customHeight="1">
      <c r="A10" s="11" t="s">
        <v>16</v>
      </c>
      <c r="B10" s="44">
        <v>142</v>
      </c>
      <c r="C10" s="41">
        <v>36</v>
      </c>
      <c r="D10" s="41">
        <v>106</v>
      </c>
      <c r="E10" s="41">
        <f>SUM(F10:S10)</f>
        <v>128</v>
      </c>
      <c r="F10" s="41">
        <v>0</v>
      </c>
      <c r="G10" s="41">
        <v>0</v>
      </c>
      <c r="H10" s="41">
        <v>9</v>
      </c>
      <c r="I10" s="41">
        <v>22</v>
      </c>
      <c r="J10" s="41">
        <v>22</v>
      </c>
      <c r="K10" s="41">
        <v>38</v>
      </c>
      <c r="L10" s="41">
        <v>1</v>
      </c>
      <c r="M10" s="41">
        <v>31</v>
      </c>
      <c r="N10" s="41">
        <v>1</v>
      </c>
      <c r="O10" s="41">
        <v>4</v>
      </c>
      <c r="P10" s="41">
        <v>0</v>
      </c>
      <c r="Q10" s="41">
        <v>0</v>
      </c>
      <c r="R10" s="41">
        <v>0</v>
      </c>
      <c r="S10" s="41">
        <v>0</v>
      </c>
      <c r="T10" s="41">
        <v>3</v>
      </c>
      <c r="U10" s="41">
        <v>9</v>
      </c>
      <c r="V10" s="44">
        <v>0</v>
      </c>
      <c r="W10" s="12">
        <v>2</v>
      </c>
      <c r="X10" s="12">
        <f t="shared" si="0"/>
        <v>140</v>
      </c>
      <c r="Y10" s="40">
        <f>SUM(F10:S10)/B10</f>
        <v>0.90140845070422537</v>
      </c>
    </row>
    <row r="11" spans="1:25" ht="24.75" customHeight="1">
      <c r="A11" s="11" t="s">
        <v>17</v>
      </c>
      <c r="B11" s="44">
        <v>68</v>
      </c>
      <c r="C11" s="41">
        <v>27</v>
      </c>
      <c r="D11" s="41">
        <v>41</v>
      </c>
      <c r="E11" s="41">
        <f t="shared" ref="E11:E15" si="2">SUM(F11:S11)</f>
        <v>57</v>
      </c>
      <c r="F11" s="41">
        <v>0</v>
      </c>
      <c r="G11" s="41">
        <v>0</v>
      </c>
      <c r="H11" s="41">
        <v>2</v>
      </c>
      <c r="I11" s="41">
        <v>2</v>
      </c>
      <c r="J11" s="41">
        <v>11</v>
      </c>
      <c r="K11" s="41">
        <v>4</v>
      </c>
      <c r="L11" s="41">
        <v>8</v>
      </c>
      <c r="M11" s="41">
        <v>15</v>
      </c>
      <c r="N11" s="41">
        <v>1</v>
      </c>
      <c r="O11" s="41">
        <v>14</v>
      </c>
      <c r="P11" s="41">
        <v>0</v>
      </c>
      <c r="Q11" s="41">
        <v>0</v>
      </c>
      <c r="R11" s="41">
        <v>0</v>
      </c>
      <c r="S11" s="41">
        <v>0</v>
      </c>
      <c r="T11" s="41">
        <v>1</v>
      </c>
      <c r="U11" s="41">
        <v>6</v>
      </c>
      <c r="V11" s="44">
        <v>4</v>
      </c>
      <c r="W11" s="12">
        <v>0</v>
      </c>
      <c r="X11" s="12">
        <f t="shared" si="0"/>
        <v>64</v>
      </c>
      <c r="Y11" s="40">
        <f t="shared" ref="Y11:Y15" si="3">SUM(F11:S11)/B11</f>
        <v>0.83823529411764708</v>
      </c>
    </row>
    <row r="12" spans="1:25" ht="24.75" customHeight="1">
      <c r="A12" s="11" t="s">
        <v>18</v>
      </c>
      <c r="B12" s="44">
        <v>70</v>
      </c>
      <c r="C12" s="41">
        <v>28</v>
      </c>
      <c r="D12" s="41">
        <v>42</v>
      </c>
      <c r="E12" s="41">
        <f t="shared" si="2"/>
        <v>67</v>
      </c>
      <c r="F12" s="41">
        <v>1</v>
      </c>
      <c r="G12" s="41">
        <v>1</v>
      </c>
      <c r="H12" s="41">
        <v>20</v>
      </c>
      <c r="I12" s="41">
        <v>22</v>
      </c>
      <c r="J12" s="41">
        <v>5</v>
      </c>
      <c r="K12" s="41">
        <v>15</v>
      </c>
      <c r="L12" s="41">
        <v>0</v>
      </c>
      <c r="M12" s="41">
        <v>3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2</v>
      </c>
      <c r="U12" s="41">
        <v>1</v>
      </c>
      <c r="V12" s="44">
        <v>0</v>
      </c>
      <c r="W12" s="12">
        <v>0</v>
      </c>
      <c r="X12" s="12">
        <f t="shared" si="0"/>
        <v>70</v>
      </c>
      <c r="Y12" s="40">
        <f t="shared" si="3"/>
        <v>0.95714285714285718</v>
      </c>
    </row>
    <row r="13" spans="1:25" ht="24.75" customHeight="1">
      <c r="A13" s="11" t="s">
        <v>19</v>
      </c>
      <c r="B13" s="44">
        <v>63</v>
      </c>
      <c r="C13" s="41">
        <v>22</v>
      </c>
      <c r="D13" s="41">
        <v>41</v>
      </c>
      <c r="E13" s="41">
        <f t="shared" si="2"/>
        <v>47</v>
      </c>
      <c r="F13" s="41">
        <v>1</v>
      </c>
      <c r="G13" s="41">
        <v>0</v>
      </c>
      <c r="H13" s="41">
        <v>5</v>
      </c>
      <c r="I13" s="41">
        <v>2</v>
      </c>
      <c r="J13" s="41">
        <v>9</v>
      </c>
      <c r="K13" s="41">
        <v>11</v>
      </c>
      <c r="L13" s="41">
        <v>2</v>
      </c>
      <c r="M13" s="41">
        <v>11</v>
      </c>
      <c r="N13" s="41">
        <v>2</v>
      </c>
      <c r="O13" s="41">
        <v>3</v>
      </c>
      <c r="P13" s="41">
        <v>0</v>
      </c>
      <c r="Q13" s="41">
        <v>1</v>
      </c>
      <c r="R13" s="41">
        <v>0</v>
      </c>
      <c r="S13" s="41">
        <v>0</v>
      </c>
      <c r="T13" s="41">
        <v>2</v>
      </c>
      <c r="U13" s="41">
        <v>9</v>
      </c>
      <c r="V13" s="44">
        <v>1</v>
      </c>
      <c r="W13" s="12">
        <v>4</v>
      </c>
      <c r="X13" s="12">
        <f t="shared" si="0"/>
        <v>58</v>
      </c>
      <c r="Y13" s="40">
        <f t="shared" si="3"/>
        <v>0.74603174603174605</v>
      </c>
    </row>
    <row r="14" spans="1:25" ht="24.75" customHeight="1">
      <c r="A14" s="11" t="s">
        <v>20</v>
      </c>
      <c r="B14" s="44">
        <v>83</v>
      </c>
      <c r="C14" s="41">
        <v>8</v>
      </c>
      <c r="D14" s="41">
        <v>75</v>
      </c>
      <c r="E14" s="41">
        <f t="shared" si="2"/>
        <v>45</v>
      </c>
      <c r="F14" s="41">
        <v>0</v>
      </c>
      <c r="G14" s="41">
        <v>0</v>
      </c>
      <c r="H14" s="41">
        <v>0</v>
      </c>
      <c r="I14" s="41">
        <v>2</v>
      </c>
      <c r="J14" s="41">
        <v>1</v>
      </c>
      <c r="K14" s="41">
        <v>4</v>
      </c>
      <c r="L14" s="41">
        <v>1</v>
      </c>
      <c r="M14" s="41">
        <v>15</v>
      </c>
      <c r="N14" s="41">
        <v>2</v>
      </c>
      <c r="O14" s="41">
        <v>16</v>
      </c>
      <c r="P14" s="41">
        <v>0</v>
      </c>
      <c r="Q14" s="41">
        <v>4</v>
      </c>
      <c r="R14" s="41">
        <v>0</v>
      </c>
      <c r="S14" s="41">
        <v>0</v>
      </c>
      <c r="T14" s="41">
        <v>1</v>
      </c>
      <c r="U14" s="41">
        <v>23</v>
      </c>
      <c r="V14" s="44">
        <v>3</v>
      </c>
      <c r="W14" s="12">
        <v>11</v>
      </c>
      <c r="X14" s="12">
        <f t="shared" si="0"/>
        <v>69</v>
      </c>
      <c r="Y14" s="40">
        <f t="shared" si="3"/>
        <v>0.54216867469879515</v>
      </c>
    </row>
    <row r="15" spans="1:25" ht="24.75" customHeight="1">
      <c r="A15" s="11" t="s">
        <v>21</v>
      </c>
      <c r="B15" s="44">
        <v>70</v>
      </c>
      <c r="C15" s="41">
        <v>13</v>
      </c>
      <c r="D15" s="41">
        <v>57</v>
      </c>
      <c r="E15" s="41">
        <f t="shared" si="2"/>
        <v>46</v>
      </c>
      <c r="F15" s="41">
        <v>2</v>
      </c>
      <c r="G15" s="41">
        <v>0</v>
      </c>
      <c r="H15" s="41">
        <v>3</v>
      </c>
      <c r="I15" s="41">
        <v>1</v>
      </c>
      <c r="J15" s="41">
        <v>5</v>
      </c>
      <c r="K15" s="41">
        <v>4</v>
      </c>
      <c r="L15" s="41">
        <v>1</v>
      </c>
      <c r="M15" s="41">
        <v>18</v>
      </c>
      <c r="N15" s="41">
        <v>0</v>
      </c>
      <c r="O15" s="41">
        <v>10</v>
      </c>
      <c r="P15" s="41">
        <v>1</v>
      </c>
      <c r="Q15" s="41">
        <v>1</v>
      </c>
      <c r="R15" s="41">
        <v>0</v>
      </c>
      <c r="S15" s="41">
        <v>0</v>
      </c>
      <c r="T15" s="41">
        <v>1</v>
      </c>
      <c r="U15" s="41">
        <v>18</v>
      </c>
      <c r="V15" s="44">
        <v>1</v>
      </c>
      <c r="W15" s="12">
        <v>5</v>
      </c>
      <c r="X15" s="12">
        <f t="shared" si="0"/>
        <v>65</v>
      </c>
      <c r="Y15" s="40">
        <f t="shared" si="3"/>
        <v>0.65714285714285714</v>
      </c>
    </row>
    <row r="16" spans="1:25" ht="15.75">
      <c r="A16" s="4"/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6"/>
      <c r="U16" s="6"/>
      <c r="V16" s="5"/>
      <c r="W16" s="5"/>
      <c r="X16" s="5"/>
      <c r="Y16" s="4"/>
    </row>
    <row r="23" spans="1:25" ht="55.5" customHeight="1"/>
    <row r="24" spans="1:25" ht="18.75">
      <c r="A24" s="46" t="s">
        <v>38</v>
      </c>
      <c r="B24" s="46"/>
      <c r="C24" s="46"/>
      <c r="V24" s="15" t="s">
        <v>36</v>
      </c>
      <c r="W24" s="15"/>
      <c r="X24" s="15"/>
      <c r="Y24" s="15"/>
    </row>
    <row r="25" spans="1:25" ht="18.75">
      <c r="A25" s="46" t="s">
        <v>37</v>
      </c>
      <c r="B25" s="46"/>
      <c r="C25" s="46"/>
      <c r="V25" s="46" t="s">
        <v>35</v>
      </c>
      <c r="W25" s="46"/>
      <c r="X25" s="46"/>
      <c r="Y25" s="46"/>
    </row>
    <row r="26" spans="1:25" ht="18.75">
      <c r="A26" s="8"/>
      <c r="B26"/>
    </row>
    <row r="27" spans="1:25">
      <c r="B27"/>
    </row>
    <row r="28" spans="1:25">
      <c r="B28"/>
    </row>
    <row r="29" spans="1:25">
      <c r="B29"/>
    </row>
    <row r="30" spans="1:25">
      <c r="B30"/>
    </row>
    <row r="31" spans="1:25">
      <c r="B31"/>
    </row>
    <row r="32" spans="1:25">
      <c r="B32"/>
    </row>
    <row r="33" spans="2:2">
      <c r="B33"/>
    </row>
    <row r="34" spans="2:2">
      <c r="B34"/>
    </row>
    <row r="35" spans="2:2">
      <c r="B35"/>
    </row>
    <row r="36" spans="2:2">
      <c r="B36"/>
    </row>
    <row r="37" spans="2:2">
      <c r="B37"/>
    </row>
    <row r="38" spans="2:2">
      <c r="B38"/>
    </row>
  </sheetData>
  <mergeCells count="23">
    <mergeCell ref="A25:C25"/>
    <mergeCell ref="V25:Y25"/>
    <mergeCell ref="A1:Y1"/>
    <mergeCell ref="A2:Y2"/>
    <mergeCell ref="A24:C24"/>
    <mergeCell ref="B4:B6"/>
    <mergeCell ref="A3:Y3"/>
    <mergeCell ref="Y4:Y6"/>
    <mergeCell ref="X4:X6"/>
    <mergeCell ref="A4:A6"/>
    <mergeCell ref="E4:E6"/>
    <mergeCell ref="D4:D6"/>
    <mergeCell ref="C4:C6"/>
    <mergeCell ref="T5:U5"/>
    <mergeCell ref="F4:U4"/>
    <mergeCell ref="V4:W5"/>
    <mergeCell ref="P5:Q5"/>
    <mergeCell ref="R5:S5"/>
    <mergeCell ref="F5:G5"/>
    <mergeCell ref="H5:I5"/>
    <mergeCell ref="J5:K5"/>
    <mergeCell ref="L5:M5"/>
    <mergeCell ref="N5:O5"/>
  </mergeCells>
  <pageMargins left="1.05" right="0.3" top="1" bottom="0.75" header="0.3" footer="0.3"/>
  <pageSetup paperSize="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"/>
  <sheetViews>
    <sheetView workbookViewId="0">
      <selection activeCell="F15" sqref="F15"/>
    </sheetView>
  </sheetViews>
  <sheetFormatPr defaultRowHeight="15"/>
  <cols>
    <col min="1" max="1" width="14" bestFit="1" customWidth="1"/>
    <col min="2" max="2" width="13.5703125" customWidth="1"/>
    <col min="3" max="3" width="9.140625" bestFit="1" customWidth="1"/>
    <col min="4" max="4" width="10.85546875" customWidth="1"/>
    <col min="5" max="5" width="10.140625" bestFit="1" customWidth="1"/>
    <col min="6" max="12" width="6.140625" customWidth="1"/>
    <col min="13" max="13" width="10" customWidth="1"/>
    <col min="14" max="14" width="11.85546875" customWidth="1"/>
    <col min="15" max="15" width="13.5703125" customWidth="1"/>
    <col min="16" max="16" width="17" customWidth="1"/>
  </cols>
  <sheetData>
    <row r="1" spans="1:16" ht="15.75">
      <c r="A1" s="52" t="s">
        <v>41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20.25">
      <c r="A2" s="53" t="s">
        <v>42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20.25">
      <c r="A3" s="53" t="s">
        <v>33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ht="15" customHeight="1">
      <c r="A4" s="54" t="s">
        <v>31</v>
      </c>
      <c r="B4" s="72" t="s">
        <v>0</v>
      </c>
      <c r="C4" s="54" t="s">
        <v>39</v>
      </c>
      <c r="D4" s="54" t="s">
        <v>40</v>
      </c>
      <c r="E4" s="54" t="s">
        <v>1</v>
      </c>
      <c r="F4" s="63" t="s">
        <v>2</v>
      </c>
      <c r="G4" s="64"/>
      <c r="H4" s="64"/>
      <c r="I4" s="64"/>
      <c r="J4" s="64"/>
      <c r="K4" s="64"/>
      <c r="L4" s="65"/>
      <c r="M4" s="72" t="s">
        <v>10</v>
      </c>
      <c r="N4" s="72" t="s">
        <v>34</v>
      </c>
      <c r="O4" s="72" t="s">
        <v>11</v>
      </c>
      <c r="P4" s="72" t="s">
        <v>12</v>
      </c>
    </row>
    <row r="5" spans="1:16" ht="60" customHeight="1">
      <c r="A5" s="70"/>
      <c r="B5" s="73"/>
      <c r="C5" s="70"/>
      <c r="D5" s="70"/>
      <c r="E5" s="70"/>
      <c r="F5" s="75"/>
      <c r="G5" s="76"/>
      <c r="H5" s="76"/>
      <c r="I5" s="76"/>
      <c r="J5" s="76"/>
      <c r="K5" s="76"/>
      <c r="L5" s="77"/>
      <c r="M5" s="73"/>
      <c r="N5" s="73"/>
      <c r="O5" s="73"/>
      <c r="P5" s="73"/>
    </row>
    <row r="6" spans="1:16" ht="18.75">
      <c r="A6" s="71"/>
      <c r="B6" s="74"/>
      <c r="C6" s="71"/>
      <c r="D6" s="71"/>
      <c r="E6" s="71"/>
      <c r="F6" s="10" t="s">
        <v>3</v>
      </c>
      <c r="G6" s="10" t="s">
        <v>4</v>
      </c>
      <c r="H6" s="10" t="s">
        <v>5</v>
      </c>
      <c r="I6" s="10" t="s">
        <v>6</v>
      </c>
      <c r="J6" s="10" t="s">
        <v>7</v>
      </c>
      <c r="K6" s="10" t="s">
        <v>8</v>
      </c>
      <c r="L6" s="10" t="s">
        <v>9</v>
      </c>
      <c r="M6" s="74"/>
      <c r="N6" s="74"/>
      <c r="O6" s="74"/>
      <c r="P6" s="74"/>
    </row>
    <row r="7" spans="1:16" ht="24.75" customHeight="1">
      <c r="A7" s="11" t="s">
        <v>22</v>
      </c>
      <c r="B7" s="12">
        <v>123</v>
      </c>
      <c r="C7" s="11">
        <v>33</v>
      </c>
      <c r="D7" s="11">
        <v>90</v>
      </c>
      <c r="E7" s="11">
        <v>99</v>
      </c>
      <c r="F7" s="11">
        <v>1</v>
      </c>
      <c r="G7" s="11">
        <v>50</v>
      </c>
      <c r="H7" s="11">
        <v>26</v>
      </c>
      <c r="I7" s="11">
        <v>15</v>
      </c>
      <c r="J7" s="11">
        <v>7</v>
      </c>
      <c r="K7" s="11">
        <v>0</v>
      </c>
      <c r="L7" s="11">
        <v>0</v>
      </c>
      <c r="M7" s="13">
        <v>20</v>
      </c>
      <c r="N7" s="12">
        <v>4</v>
      </c>
      <c r="O7" s="12">
        <v>119</v>
      </c>
      <c r="P7" s="13">
        <v>80.489999999999995</v>
      </c>
    </row>
    <row r="8" spans="1:16" ht="24.75" customHeight="1">
      <c r="A8" s="11" t="s">
        <v>23</v>
      </c>
      <c r="B8" s="12">
        <v>79</v>
      </c>
      <c r="C8" s="11">
        <v>32</v>
      </c>
      <c r="D8" s="11">
        <v>47</v>
      </c>
      <c r="E8" s="11">
        <v>75</v>
      </c>
      <c r="F8" s="11">
        <v>3</v>
      </c>
      <c r="G8" s="11">
        <v>27</v>
      </c>
      <c r="H8" s="11">
        <v>26</v>
      </c>
      <c r="I8" s="11">
        <v>11</v>
      </c>
      <c r="J8" s="11">
        <v>8</v>
      </c>
      <c r="K8" s="11">
        <v>0</v>
      </c>
      <c r="L8" s="11">
        <v>0</v>
      </c>
      <c r="M8" s="13">
        <v>3</v>
      </c>
      <c r="N8" s="12">
        <v>1</v>
      </c>
      <c r="O8" s="12">
        <v>78</v>
      </c>
      <c r="P8" s="13">
        <v>94.94</v>
      </c>
    </row>
    <row r="9" spans="1:16" ht="24.75" customHeight="1">
      <c r="A9" s="11" t="s">
        <v>24</v>
      </c>
      <c r="B9" s="12">
        <v>573</v>
      </c>
      <c r="C9" s="11">
        <v>393</v>
      </c>
      <c r="D9" s="11">
        <v>180</v>
      </c>
      <c r="E9" s="11">
        <v>485</v>
      </c>
      <c r="F9" s="11">
        <v>2</v>
      </c>
      <c r="G9" s="11">
        <v>182</v>
      </c>
      <c r="H9" s="11">
        <v>221</v>
      </c>
      <c r="I9" s="11">
        <v>67</v>
      </c>
      <c r="J9" s="11">
        <v>10</v>
      </c>
      <c r="K9" s="11">
        <v>2</v>
      </c>
      <c r="L9" s="11">
        <v>1</v>
      </c>
      <c r="M9" s="13">
        <v>81</v>
      </c>
      <c r="N9" s="12">
        <v>7</v>
      </c>
      <c r="O9" s="12">
        <v>566</v>
      </c>
      <c r="P9" s="13">
        <v>84.64</v>
      </c>
    </row>
    <row r="10" spans="1:16" ht="24.75" customHeight="1">
      <c r="A10" s="11" t="s">
        <v>25</v>
      </c>
      <c r="B10" s="12">
        <v>137</v>
      </c>
      <c r="C10" s="11">
        <v>97</v>
      </c>
      <c r="D10" s="11">
        <v>40</v>
      </c>
      <c r="E10" s="11">
        <v>134</v>
      </c>
      <c r="F10" s="11">
        <v>62</v>
      </c>
      <c r="G10" s="11">
        <v>71</v>
      </c>
      <c r="H10" s="11">
        <v>1</v>
      </c>
      <c r="I10" s="11">
        <v>0</v>
      </c>
      <c r="J10" s="11">
        <v>0</v>
      </c>
      <c r="K10" s="11">
        <v>0</v>
      </c>
      <c r="L10" s="11">
        <v>0</v>
      </c>
      <c r="M10" s="13">
        <v>3</v>
      </c>
      <c r="N10" s="12">
        <v>0</v>
      </c>
      <c r="O10" s="12">
        <v>137</v>
      </c>
      <c r="P10" s="13">
        <v>97.81</v>
      </c>
    </row>
    <row r="11" spans="1:16" ht="24.75" customHeight="1">
      <c r="A11" s="11" t="s">
        <v>26</v>
      </c>
      <c r="B11" s="12">
        <v>64</v>
      </c>
      <c r="C11" s="11">
        <v>42</v>
      </c>
      <c r="D11" s="11">
        <v>22</v>
      </c>
      <c r="E11" s="11">
        <v>53</v>
      </c>
      <c r="F11" s="11">
        <v>5</v>
      </c>
      <c r="G11" s="11">
        <v>46</v>
      </c>
      <c r="H11" s="11">
        <v>7</v>
      </c>
      <c r="I11" s="11">
        <v>1</v>
      </c>
      <c r="J11" s="11">
        <v>0</v>
      </c>
      <c r="K11" s="11">
        <v>0</v>
      </c>
      <c r="L11" s="11">
        <v>0</v>
      </c>
      <c r="M11" s="13">
        <v>5</v>
      </c>
      <c r="N11" s="12">
        <v>0</v>
      </c>
      <c r="O11" s="12">
        <v>64</v>
      </c>
      <c r="P11" s="11">
        <v>92.19</v>
      </c>
    </row>
    <row r="12" spans="1:16" ht="24.75" customHeight="1">
      <c r="A12" s="11" t="s">
        <v>27</v>
      </c>
      <c r="B12" s="12">
        <v>62</v>
      </c>
      <c r="C12" s="11">
        <v>36</v>
      </c>
      <c r="D12" s="11">
        <v>26</v>
      </c>
      <c r="E12" s="11">
        <v>61</v>
      </c>
      <c r="F12" s="11">
        <v>37</v>
      </c>
      <c r="G12" s="11">
        <v>21</v>
      </c>
      <c r="H12" s="11">
        <v>2</v>
      </c>
      <c r="I12" s="11">
        <v>0</v>
      </c>
      <c r="J12" s="11">
        <v>1</v>
      </c>
      <c r="K12" s="11">
        <v>0</v>
      </c>
      <c r="L12" s="11">
        <v>0</v>
      </c>
      <c r="M12" s="13">
        <v>1</v>
      </c>
      <c r="N12" s="12">
        <v>0</v>
      </c>
      <c r="O12" s="12">
        <v>62</v>
      </c>
      <c r="P12" s="11">
        <v>98.39</v>
      </c>
    </row>
    <row r="13" spans="1:16" ht="24.75" customHeight="1">
      <c r="A13" s="11" t="s">
        <v>28</v>
      </c>
      <c r="B13" s="12">
        <v>55</v>
      </c>
      <c r="C13" s="11">
        <v>34</v>
      </c>
      <c r="D13" s="11">
        <v>21</v>
      </c>
      <c r="E13" s="11">
        <v>51</v>
      </c>
      <c r="F13" s="11">
        <v>3</v>
      </c>
      <c r="G13" s="11">
        <v>43</v>
      </c>
      <c r="H13" s="11">
        <v>3</v>
      </c>
      <c r="I13" s="11">
        <v>1</v>
      </c>
      <c r="J13" s="11">
        <v>1</v>
      </c>
      <c r="K13" s="11">
        <v>0</v>
      </c>
      <c r="L13" s="11">
        <v>0</v>
      </c>
      <c r="M13" s="13">
        <v>4</v>
      </c>
      <c r="N13" s="12">
        <v>0</v>
      </c>
      <c r="O13" s="12">
        <v>55</v>
      </c>
      <c r="P13" s="11">
        <v>92.73</v>
      </c>
    </row>
    <row r="14" spans="1:16" ht="24.75" customHeight="1">
      <c r="A14" s="11" t="s">
        <v>29</v>
      </c>
      <c r="B14" s="12">
        <v>68</v>
      </c>
      <c r="C14" s="11">
        <v>62</v>
      </c>
      <c r="D14" s="11">
        <v>6</v>
      </c>
      <c r="E14" s="11">
        <v>63</v>
      </c>
      <c r="F14" s="11">
        <v>0</v>
      </c>
      <c r="G14" s="11">
        <v>28</v>
      </c>
      <c r="H14" s="11">
        <v>24</v>
      </c>
      <c r="I14" s="11">
        <v>10</v>
      </c>
      <c r="J14" s="11">
        <v>1</v>
      </c>
      <c r="K14" s="11">
        <v>0</v>
      </c>
      <c r="L14" s="11">
        <v>0</v>
      </c>
      <c r="M14" s="13">
        <v>3</v>
      </c>
      <c r="N14" s="12">
        <v>2</v>
      </c>
      <c r="O14" s="12">
        <v>66</v>
      </c>
      <c r="P14" s="11">
        <v>92.65</v>
      </c>
    </row>
    <row r="15" spans="1:16" ht="24.75" customHeight="1">
      <c r="A15" s="11" t="s">
        <v>30</v>
      </c>
      <c r="B15" s="12">
        <v>58</v>
      </c>
      <c r="C15" s="11">
        <v>52</v>
      </c>
      <c r="D15" s="11">
        <v>6</v>
      </c>
      <c r="E15" s="11">
        <v>51</v>
      </c>
      <c r="F15" s="11">
        <v>0</v>
      </c>
      <c r="G15" s="11">
        <v>30</v>
      </c>
      <c r="H15" s="11">
        <v>15</v>
      </c>
      <c r="I15" s="11">
        <v>6</v>
      </c>
      <c r="J15" s="11">
        <v>0</v>
      </c>
      <c r="K15" s="11">
        <v>0</v>
      </c>
      <c r="L15" s="11">
        <v>0</v>
      </c>
      <c r="M15" s="13">
        <v>6</v>
      </c>
      <c r="N15" s="12">
        <v>1</v>
      </c>
      <c r="O15" s="12">
        <v>57</v>
      </c>
      <c r="P15" s="11">
        <v>87.93</v>
      </c>
    </row>
    <row r="18" spans="1:16" ht="52.5" customHeight="1"/>
    <row r="19" spans="1:16" ht="18.75">
      <c r="A19" s="46" t="s">
        <v>38</v>
      </c>
      <c r="B19" s="46"/>
      <c r="C19" s="46"/>
      <c r="D19" s="46"/>
      <c r="L19" s="2"/>
      <c r="M19" s="46" t="s">
        <v>36</v>
      </c>
      <c r="N19" s="46"/>
      <c r="O19" s="46"/>
      <c r="P19" s="46"/>
    </row>
    <row r="20" spans="1:16" ht="18.75">
      <c r="A20" s="46" t="s">
        <v>37</v>
      </c>
      <c r="B20" s="46"/>
      <c r="C20" s="46"/>
      <c r="D20" s="46"/>
      <c r="L20" s="2"/>
      <c r="M20" s="46" t="s">
        <v>35</v>
      </c>
      <c r="N20" s="46"/>
      <c r="O20" s="46"/>
      <c r="P20" s="46"/>
    </row>
  </sheetData>
  <mergeCells count="17">
    <mergeCell ref="A1:P1"/>
    <mergeCell ref="A2:P2"/>
    <mergeCell ref="A3:P3"/>
    <mergeCell ref="P4:P6"/>
    <mergeCell ref="O4:O6"/>
    <mergeCell ref="N4:N6"/>
    <mergeCell ref="M4:M6"/>
    <mergeCell ref="E4:E6"/>
    <mergeCell ref="F4:L5"/>
    <mergeCell ref="D4:D6"/>
    <mergeCell ref="C4:C6"/>
    <mergeCell ref="B4:B6"/>
    <mergeCell ref="A4:A6"/>
    <mergeCell ref="A20:D20"/>
    <mergeCell ref="A19:D19"/>
    <mergeCell ref="M20:P20"/>
    <mergeCell ref="M19:P19"/>
  </mergeCells>
  <pageMargins left="0.7" right="0.7" top="1" bottom="0.75" header="0.3" footer="0.3"/>
  <pageSetup paperSize="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8"/>
  <sheetViews>
    <sheetView tabSelected="1" workbookViewId="0">
      <selection activeCell="Y22" sqref="Y22"/>
    </sheetView>
  </sheetViews>
  <sheetFormatPr defaultRowHeight="15"/>
  <cols>
    <col min="1" max="1" width="15.5703125" customWidth="1"/>
    <col min="2" max="2" width="12" style="1" customWidth="1"/>
    <col min="3" max="3" width="8" bestFit="1" customWidth="1"/>
    <col min="4" max="4" width="9" customWidth="1"/>
    <col min="5" max="5" width="7" customWidth="1"/>
    <col min="6" max="19" width="5.140625" customWidth="1"/>
    <col min="20" max="21" width="5.140625" style="2" customWidth="1"/>
    <col min="22" max="23" width="5.140625" style="1" customWidth="1"/>
    <col min="24" max="24" width="7.140625" style="1" customWidth="1"/>
    <col min="25" max="25" width="13" customWidth="1"/>
    <col min="26" max="26" width="7.140625" bestFit="1" customWidth="1"/>
  </cols>
  <sheetData>
    <row r="1" spans="1:25" ht="15.75">
      <c r="A1" s="52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ht="20.25">
      <c r="A2" s="53" t="s">
        <v>42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5" ht="20.25">
      <c r="A3" s="53" t="s">
        <v>33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ht="18.75" customHeight="1">
      <c r="A4" s="54" t="s">
        <v>31</v>
      </c>
      <c r="B4" s="57" t="s">
        <v>124</v>
      </c>
      <c r="C4" s="47" t="s">
        <v>135</v>
      </c>
      <c r="D4" s="47" t="s">
        <v>136</v>
      </c>
      <c r="E4" s="60" t="s">
        <v>1</v>
      </c>
      <c r="F4" s="63" t="s">
        <v>2</v>
      </c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5"/>
      <c r="V4" s="66" t="s">
        <v>34</v>
      </c>
      <c r="W4" s="67"/>
      <c r="X4" s="47" t="s">
        <v>11</v>
      </c>
      <c r="Y4" s="47" t="s">
        <v>12</v>
      </c>
    </row>
    <row r="5" spans="1:25" ht="30" customHeight="1">
      <c r="A5" s="55"/>
      <c r="B5" s="58"/>
      <c r="C5" s="48"/>
      <c r="D5" s="48"/>
      <c r="E5" s="61"/>
      <c r="F5" s="50" t="s">
        <v>3</v>
      </c>
      <c r="G5" s="50"/>
      <c r="H5" s="50" t="s">
        <v>4</v>
      </c>
      <c r="I5" s="50"/>
      <c r="J5" s="50" t="s">
        <v>5</v>
      </c>
      <c r="K5" s="50"/>
      <c r="L5" s="50" t="s">
        <v>6</v>
      </c>
      <c r="M5" s="50"/>
      <c r="N5" s="50" t="s">
        <v>7</v>
      </c>
      <c r="O5" s="50"/>
      <c r="P5" s="50" t="s">
        <v>8</v>
      </c>
      <c r="Q5" s="50"/>
      <c r="R5" s="50" t="s">
        <v>9</v>
      </c>
      <c r="S5" s="50"/>
      <c r="T5" s="51" t="s">
        <v>10</v>
      </c>
      <c r="U5" s="51"/>
      <c r="V5" s="68"/>
      <c r="W5" s="69"/>
      <c r="X5" s="48"/>
      <c r="Y5" s="48"/>
    </row>
    <row r="6" spans="1:25" ht="18.75">
      <c r="A6" s="56"/>
      <c r="B6" s="59"/>
      <c r="C6" s="49"/>
      <c r="D6" s="49"/>
      <c r="E6" s="62"/>
      <c r="F6" s="29" t="s">
        <v>44</v>
      </c>
      <c r="G6" s="29" t="s">
        <v>99</v>
      </c>
      <c r="H6" s="29" t="s">
        <v>44</v>
      </c>
      <c r="I6" s="29" t="s">
        <v>99</v>
      </c>
      <c r="J6" s="29" t="s">
        <v>44</v>
      </c>
      <c r="K6" s="29" t="s">
        <v>99</v>
      </c>
      <c r="L6" s="29" t="s">
        <v>44</v>
      </c>
      <c r="M6" s="29" t="s">
        <v>99</v>
      </c>
      <c r="N6" s="29" t="s">
        <v>44</v>
      </c>
      <c r="O6" s="29" t="s">
        <v>99</v>
      </c>
      <c r="P6" s="29" t="s">
        <v>44</v>
      </c>
      <c r="Q6" s="29" t="s">
        <v>99</v>
      </c>
      <c r="R6" s="29" t="s">
        <v>44</v>
      </c>
      <c r="S6" s="29" t="s">
        <v>99</v>
      </c>
      <c r="T6" s="29" t="s">
        <v>44</v>
      </c>
      <c r="U6" s="29" t="s">
        <v>99</v>
      </c>
      <c r="V6" s="29" t="s">
        <v>44</v>
      </c>
      <c r="W6" s="29" t="s">
        <v>99</v>
      </c>
      <c r="X6" s="49"/>
      <c r="Y6" s="49"/>
    </row>
    <row r="7" spans="1:25" ht="24.75" customHeight="1">
      <c r="A7" s="11" t="s">
        <v>22</v>
      </c>
      <c r="B7" s="12">
        <f>90+33</f>
        <v>123</v>
      </c>
      <c r="C7" s="11">
        <v>90</v>
      </c>
      <c r="D7" s="11">
        <v>33</v>
      </c>
      <c r="E7" s="11">
        <f>1+50+26+15+7+24</f>
        <v>123</v>
      </c>
      <c r="F7" s="41">
        <v>1</v>
      </c>
      <c r="G7" s="41">
        <v>0</v>
      </c>
      <c r="H7" s="41">
        <v>38</v>
      </c>
      <c r="I7" s="41">
        <v>12</v>
      </c>
      <c r="J7" s="41">
        <v>20</v>
      </c>
      <c r="K7" s="41">
        <v>6</v>
      </c>
      <c r="L7" s="41">
        <v>12</v>
      </c>
      <c r="M7" s="41">
        <v>3</v>
      </c>
      <c r="N7" s="41">
        <v>2</v>
      </c>
      <c r="O7" s="41">
        <v>5</v>
      </c>
      <c r="P7" s="41" t="s">
        <v>134</v>
      </c>
      <c r="Q7" s="41" t="s">
        <v>134</v>
      </c>
      <c r="R7" s="41" t="s">
        <v>134</v>
      </c>
      <c r="S7" s="41" t="s">
        <v>134</v>
      </c>
      <c r="T7" s="41">
        <v>16</v>
      </c>
      <c r="U7" s="41">
        <v>4</v>
      </c>
      <c r="V7" s="44">
        <v>1</v>
      </c>
      <c r="W7" s="44">
        <v>3</v>
      </c>
      <c r="X7" s="12">
        <f t="shared" ref="X7:X15" si="0">SUM($F7:$U7)</f>
        <v>119</v>
      </c>
      <c r="Y7" s="40">
        <f t="shared" ref="Y7:Y9" si="1">SUM(F7:S7)/B7</f>
        <v>0.80487804878048785</v>
      </c>
    </row>
    <row r="8" spans="1:25" ht="24.75" customHeight="1">
      <c r="A8" s="11" t="s">
        <v>23</v>
      </c>
      <c r="B8" s="12">
        <f>47+32</f>
        <v>79</v>
      </c>
      <c r="C8" s="11">
        <v>47</v>
      </c>
      <c r="D8" s="11">
        <v>32</v>
      </c>
      <c r="E8" s="11">
        <v>79</v>
      </c>
      <c r="F8" s="41">
        <v>3</v>
      </c>
      <c r="G8" s="41">
        <v>0</v>
      </c>
      <c r="H8" s="41">
        <v>23</v>
      </c>
      <c r="I8" s="41">
        <v>4</v>
      </c>
      <c r="J8" s="41">
        <v>13</v>
      </c>
      <c r="K8" s="41">
        <v>13</v>
      </c>
      <c r="L8" s="41">
        <v>1</v>
      </c>
      <c r="M8" s="41">
        <v>10</v>
      </c>
      <c r="N8" s="41">
        <v>4</v>
      </c>
      <c r="O8" s="41">
        <v>4</v>
      </c>
      <c r="P8" s="41" t="s">
        <v>134</v>
      </c>
      <c r="Q8" s="41" t="s">
        <v>134</v>
      </c>
      <c r="R8" s="41" t="s">
        <v>134</v>
      </c>
      <c r="S8" s="41" t="s">
        <v>134</v>
      </c>
      <c r="T8" s="41">
        <v>2</v>
      </c>
      <c r="U8" s="41">
        <v>1</v>
      </c>
      <c r="V8" s="44">
        <v>1</v>
      </c>
      <c r="W8" s="44" t="s">
        <v>134</v>
      </c>
      <c r="X8" s="12">
        <f t="shared" si="0"/>
        <v>78</v>
      </c>
      <c r="Y8" s="40">
        <f t="shared" si="1"/>
        <v>0.94936708860759489</v>
      </c>
    </row>
    <row r="9" spans="1:25" ht="24.75" customHeight="1">
      <c r="A9" s="11" t="s">
        <v>133</v>
      </c>
      <c r="B9" s="12">
        <f>180+393</f>
        <v>573</v>
      </c>
      <c r="C9" s="11">
        <v>180</v>
      </c>
      <c r="D9" s="11">
        <v>393</v>
      </c>
      <c r="E9" s="11">
        <f>2+182+221+67+10+2+1</f>
        <v>485</v>
      </c>
      <c r="F9" s="41" t="s">
        <v>134</v>
      </c>
      <c r="G9" s="41">
        <v>2</v>
      </c>
      <c r="H9" s="41">
        <v>64</v>
      </c>
      <c r="I9" s="41">
        <v>118</v>
      </c>
      <c r="J9" s="41">
        <v>73</v>
      </c>
      <c r="K9" s="41">
        <v>148</v>
      </c>
      <c r="L9" s="41">
        <v>18</v>
      </c>
      <c r="M9" s="41">
        <v>49</v>
      </c>
      <c r="N9" s="41">
        <v>6</v>
      </c>
      <c r="O9" s="41">
        <v>4</v>
      </c>
      <c r="P9" s="41">
        <v>1</v>
      </c>
      <c r="Q9" s="41">
        <v>1</v>
      </c>
      <c r="R9" s="41">
        <v>0</v>
      </c>
      <c r="S9" s="41">
        <v>1</v>
      </c>
      <c r="T9" s="41">
        <v>16</v>
      </c>
      <c r="U9" s="41">
        <v>65</v>
      </c>
      <c r="V9" s="44">
        <v>2</v>
      </c>
      <c r="W9" s="44">
        <v>5</v>
      </c>
      <c r="X9" s="12">
        <f t="shared" si="0"/>
        <v>566</v>
      </c>
      <c r="Y9" s="40">
        <f t="shared" si="1"/>
        <v>0.84642233856893545</v>
      </c>
    </row>
    <row r="10" spans="1:25" ht="24.75" customHeight="1">
      <c r="A10" s="11" t="s">
        <v>25</v>
      </c>
      <c r="B10" s="12">
        <v>137</v>
      </c>
      <c r="C10" s="11">
        <v>40</v>
      </c>
      <c r="D10" s="11">
        <v>97</v>
      </c>
      <c r="E10" s="11">
        <f>SUM(F10:S10)</f>
        <v>134</v>
      </c>
      <c r="F10" s="41">
        <v>26</v>
      </c>
      <c r="G10" s="41">
        <v>36</v>
      </c>
      <c r="H10" s="41">
        <v>14</v>
      </c>
      <c r="I10" s="41">
        <v>57</v>
      </c>
      <c r="J10" s="41">
        <v>0</v>
      </c>
      <c r="K10" s="41">
        <v>1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3</v>
      </c>
      <c r="V10" s="44">
        <v>0</v>
      </c>
      <c r="W10" s="44">
        <v>0</v>
      </c>
      <c r="X10" s="12">
        <f t="shared" si="0"/>
        <v>137</v>
      </c>
      <c r="Y10" s="40">
        <f>SUM(F10:S10)/B10</f>
        <v>0.97810218978102192</v>
      </c>
    </row>
    <row r="11" spans="1:25" ht="24.75" customHeight="1">
      <c r="A11" s="11" t="s">
        <v>26</v>
      </c>
      <c r="B11" s="12">
        <v>64</v>
      </c>
      <c r="C11" s="11">
        <v>22</v>
      </c>
      <c r="D11" s="11">
        <v>42</v>
      </c>
      <c r="E11" s="11">
        <f t="shared" ref="E11:E15" si="2">SUM(F11:S11)</f>
        <v>59</v>
      </c>
      <c r="F11" s="41">
        <v>2</v>
      </c>
      <c r="G11" s="41">
        <v>3</v>
      </c>
      <c r="H11" s="41">
        <v>15</v>
      </c>
      <c r="I11" s="41">
        <v>31</v>
      </c>
      <c r="J11" s="41">
        <v>3</v>
      </c>
      <c r="K11" s="41">
        <v>4</v>
      </c>
      <c r="L11" s="41">
        <v>1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1</v>
      </c>
      <c r="U11" s="41">
        <v>4</v>
      </c>
      <c r="V11" s="44">
        <v>0</v>
      </c>
      <c r="W11" s="44">
        <v>0</v>
      </c>
      <c r="X11" s="12">
        <f t="shared" si="0"/>
        <v>64</v>
      </c>
      <c r="Y11" s="40">
        <f t="shared" ref="Y11:Y15" si="3">SUM(F11:S11)/B11</f>
        <v>0.921875</v>
      </c>
    </row>
    <row r="12" spans="1:25" ht="24.75" customHeight="1">
      <c r="A12" s="11" t="s">
        <v>27</v>
      </c>
      <c r="B12" s="12">
        <v>62</v>
      </c>
      <c r="C12" s="11">
        <v>26</v>
      </c>
      <c r="D12" s="11">
        <v>36</v>
      </c>
      <c r="E12" s="11">
        <f t="shared" si="2"/>
        <v>61</v>
      </c>
      <c r="F12" s="41">
        <v>16</v>
      </c>
      <c r="G12" s="41">
        <v>21</v>
      </c>
      <c r="H12" s="41">
        <v>10</v>
      </c>
      <c r="I12" s="41">
        <v>11</v>
      </c>
      <c r="J12" s="41">
        <v>0</v>
      </c>
      <c r="K12" s="41">
        <v>2</v>
      </c>
      <c r="L12" s="41">
        <v>0</v>
      </c>
      <c r="M12" s="41">
        <v>0</v>
      </c>
      <c r="N12" s="41">
        <v>0</v>
      </c>
      <c r="O12" s="41">
        <v>1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1</v>
      </c>
      <c r="V12" s="44">
        <v>0</v>
      </c>
      <c r="W12" s="44">
        <v>0</v>
      </c>
      <c r="X12" s="12">
        <f t="shared" si="0"/>
        <v>62</v>
      </c>
      <c r="Y12" s="40">
        <f t="shared" si="3"/>
        <v>0.9838709677419355</v>
      </c>
    </row>
    <row r="13" spans="1:25" ht="24.75" customHeight="1">
      <c r="A13" s="11" t="s">
        <v>28</v>
      </c>
      <c r="B13" s="12">
        <v>55</v>
      </c>
      <c r="C13" s="11">
        <v>21</v>
      </c>
      <c r="D13" s="11">
        <v>34</v>
      </c>
      <c r="E13" s="11">
        <f t="shared" si="2"/>
        <v>51</v>
      </c>
      <c r="F13" s="41">
        <v>2</v>
      </c>
      <c r="G13" s="41">
        <v>1</v>
      </c>
      <c r="H13" s="41">
        <v>16</v>
      </c>
      <c r="I13" s="41">
        <v>27</v>
      </c>
      <c r="J13" s="41">
        <v>1</v>
      </c>
      <c r="K13" s="41">
        <v>2</v>
      </c>
      <c r="L13" s="41">
        <v>0</v>
      </c>
      <c r="M13" s="41">
        <v>1</v>
      </c>
      <c r="N13" s="41">
        <v>0</v>
      </c>
      <c r="O13" s="41">
        <v>1</v>
      </c>
      <c r="P13" s="41">
        <v>0</v>
      </c>
      <c r="Q13" s="41">
        <v>0</v>
      </c>
      <c r="R13" s="41">
        <v>0</v>
      </c>
      <c r="S13" s="41">
        <v>0</v>
      </c>
      <c r="T13" s="41">
        <v>2</v>
      </c>
      <c r="U13" s="41">
        <v>2</v>
      </c>
      <c r="V13" s="44">
        <v>0</v>
      </c>
      <c r="W13" s="44">
        <v>0</v>
      </c>
      <c r="X13" s="12">
        <f t="shared" si="0"/>
        <v>55</v>
      </c>
      <c r="Y13" s="40">
        <f t="shared" si="3"/>
        <v>0.92727272727272725</v>
      </c>
    </row>
    <row r="14" spans="1:25" ht="24.75" customHeight="1">
      <c r="A14" s="11" t="s">
        <v>29</v>
      </c>
      <c r="B14" s="12">
        <v>68</v>
      </c>
      <c r="C14" s="11">
        <v>6</v>
      </c>
      <c r="D14" s="11">
        <v>62</v>
      </c>
      <c r="E14" s="11">
        <f t="shared" si="2"/>
        <v>63</v>
      </c>
      <c r="F14" s="41">
        <v>0</v>
      </c>
      <c r="G14" s="41">
        <v>0</v>
      </c>
      <c r="H14" s="41">
        <v>6</v>
      </c>
      <c r="I14" s="41">
        <v>22</v>
      </c>
      <c r="J14" s="41">
        <v>0</v>
      </c>
      <c r="K14" s="41">
        <v>24</v>
      </c>
      <c r="L14" s="41">
        <v>0</v>
      </c>
      <c r="M14" s="41">
        <v>10</v>
      </c>
      <c r="N14" s="41">
        <v>0</v>
      </c>
      <c r="O14" s="41">
        <v>1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3</v>
      </c>
      <c r="V14" s="44">
        <v>0</v>
      </c>
      <c r="W14" s="44">
        <v>2</v>
      </c>
      <c r="X14" s="12">
        <f t="shared" si="0"/>
        <v>66</v>
      </c>
      <c r="Y14" s="40">
        <f t="shared" si="3"/>
        <v>0.92647058823529416</v>
      </c>
    </row>
    <row r="15" spans="1:25" ht="24.75" customHeight="1">
      <c r="A15" s="11" t="s">
        <v>30</v>
      </c>
      <c r="B15" s="12">
        <v>58</v>
      </c>
      <c r="C15" s="11">
        <v>6</v>
      </c>
      <c r="D15" s="11">
        <v>52</v>
      </c>
      <c r="E15" s="11">
        <f t="shared" si="2"/>
        <v>51</v>
      </c>
      <c r="F15" s="41">
        <v>0</v>
      </c>
      <c r="G15" s="41">
        <v>0</v>
      </c>
      <c r="H15" s="41">
        <v>5</v>
      </c>
      <c r="I15" s="41">
        <v>25</v>
      </c>
      <c r="J15" s="41">
        <v>1</v>
      </c>
      <c r="K15" s="41">
        <v>14</v>
      </c>
      <c r="L15" s="41">
        <v>0</v>
      </c>
      <c r="M15" s="41">
        <v>6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6</v>
      </c>
      <c r="V15" s="44">
        <v>0</v>
      </c>
      <c r="W15" s="44">
        <v>1</v>
      </c>
      <c r="X15" s="12">
        <f t="shared" si="0"/>
        <v>57</v>
      </c>
      <c r="Y15" s="40">
        <f t="shared" si="3"/>
        <v>0.87931034482758619</v>
      </c>
    </row>
    <row r="16" spans="1:25" ht="15.75">
      <c r="A16" s="4"/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6"/>
      <c r="U16" s="6"/>
      <c r="V16" s="5"/>
      <c r="W16" s="5"/>
      <c r="X16" s="5"/>
      <c r="Y16" s="4"/>
    </row>
    <row r="17" spans="1:25" ht="15.75">
      <c r="D17" s="4"/>
      <c r="E17" s="4"/>
      <c r="F17" s="4"/>
      <c r="G17" s="4"/>
      <c r="H17" s="4"/>
      <c r="I17" s="4"/>
    </row>
    <row r="18" spans="1:25" ht="15.75">
      <c r="D18" s="4"/>
      <c r="E18" s="4"/>
      <c r="F18" s="4"/>
      <c r="G18" s="4"/>
      <c r="H18" s="4"/>
      <c r="I18" s="4"/>
    </row>
    <row r="19" spans="1:25" ht="15.75">
      <c r="D19" s="4"/>
      <c r="E19" s="4"/>
      <c r="F19" s="4"/>
      <c r="G19" s="4"/>
      <c r="H19" s="4"/>
      <c r="I19" s="4"/>
    </row>
    <row r="20" spans="1:25" ht="15.75">
      <c r="D20" s="4"/>
      <c r="E20" s="4"/>
      <c r="F20" s="4"/>
      <c r="G20" s="4"/>
      <c r="H20" s="4"/>
      <c r="I20" s="4"/>
    </row>
    <row r="21" spans="1:25" ht="15.75">
      <c r="D21" s="4"/>
      <c r="E21" s="4"/>
      <c r="F21" s="4"/>
      <c r="G21" s="4"/>
      <c r="H21" s="4"/>
      <c r="I21" s="4"/>
    </row>
    <row r="22" spans="1:25" ht="15.75">
      <c r="D22" s="4"/>
      <c r="E22" s="4"/>
      <c r="F22" s="4"/>
      <c r="G22" s="4"/>
      <c r="H22" s="4"/>
      <c r="I22" s="4"/>
    </row>
    <row r="23" spans="1:25" ht="55.5" customHeight="1">
      <c r="D23" s="4"/>
      <c r="E23" s="4"/>
      <c r="F23" s="4"/>
      <c r="G23" s="4"/>
      <c r="H23" s="4"/>
      <c r="I23" s="4"/>
    </row>
    <row r="24" spans="1:25" ht="18.75">
      <c r="A24" s="46" t="s">
        <v>38</v>
      </c>
      <c r="B24" s="46"/>
      <c r="C24" s="46"/>
      <c r="D24" s="4"/>
      <c r="E24" s="4"/>
      <c r="F24" s="4"/>
      <c r="G24" s="4"/>
      <c r="H24" s="4"/>
      <c r="I24" s="4"/>
      <c r="V24" s="15" t="s">
        <v>36</v>
      </c>
      <c r="W24" s="15"/>
      <c r="X24" s="15"/>
      <c r="Y24" s="15"/>
    </row>
    <row r="25" spans="1:25" ht="18.75">
      <c r="A25" s="46" t="s">
        <v>37</v>
      </c>
      <c r="B25" s="46"/>
      <c r="C25" s="46"/>
      <c r="V25" s="46" t="s">
        <v>35</v>
      </c>
      <c r="W25" s="46"/>
      <c r="X25" s="46"/>
      <c r="Y25" s="46"/>
    </row>
    <row r="26" spans="1:25" ht="18.75">
      <c r="A26" s="8"/>
      <c r="B26"/>
    </row>
    <row r="27" spans="1:25">
      <c r="B27"/>
    </row>
    <row r="28" spans="1:25">
      <c r="B28"/>
    </row>
    <row r="29" spans="1:25">
      <c r="B29"/>
    </row>
    <row r="30" spans="1:25">
      <c r="B30"/>
    </row>
    <row r="31" spans="1:25">
      <c r="B31"/>
    </row>
    <row r="32" spans="1:25">
      <c r="B32"/>
    </row>
    <row r="33" spans="2:2">
      <c r="B33"/>
    </row>
    <row r="34" spans="2:2">
      <c r="B34"/>
    </row>
    <row r="35" spans="2:2">
      <c r="B35"/>
    </row>
    <row r="36" spans="2:2">
      <c r="B36"/>
    </row>
    <row r="37" spans="2:2">
      <c r="B37"/>
    </row>
    <row r="38" spans="2:2">
      <c r="B38"/>
    </row>
  </sheetData>
  <mergeCells count="23">
    <mergeCell ref="A1:Y1"/>
    <mergeCell ref="A2:Y2"/>
    <mergeCell ref="A3:Y3"/>
    <mergeCell ref="A4:A6"/>
    <mergeCell ref="B4:B6"/>
    <mergeCell ref="C4:C6"/>
    <mergeCell ref="D4:D6"/>
    <mergeCell ref="E4:E6"/>
    <mergeCell ref="F4:U4"/>
    <mergeCell ref="V4:W5"/>
    <mergeCell ref="A24:C24"/>
    <mergeCell ref="A25:C25"/>
    <mergeCell ref="V25:Y25"/>
    <mergeCell ref="X4:X6"/>
    <mergeCell ref="Y4:Y6"/>
    <mergeCell ref="F5:G5"/>
    <mergeCell ref="H5:I5"/>
    <mergeCell ref="J5:K5"/>
    <mergeCell ref="L5:M5"/>
    <mergeCell ref="N5:O5"/>
    <mergeCell ref="P5:Q5"/>
    <mergeCell ref="R5:S5"/>
    <mergeCell ref="T5:U5"/>
  </mergeCells>
  <pageMargins left="1.05" right="0" top="1" bottom="0.75" header="0.3" footer="0.3"/>
  <pageSetup paperSize="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4"/>
  <sheetViews>
    <sheetView workbookViewId="0">
      <selection activeCell="C18" sqref="C18"/>
    </sheetView>
  </sheetViews>
  <sheetFormatPr defaultRowHeight="15"/>
  <cols>
    <col min="1" max="1" width="18.85546875" bestFit="1" customWidth="1"/>
    <col min="2" max="2" width="14.5703125" customWidth="1"/>
    <col min="3" max="3" width="11.7109375" bestFit="1" customWidth="1"/>
    <col min="4" max="4" width="10.85546875" customWidth="1"/>
    <col min="5" max="16" width="6.140625" customWidth="1"/>
    <col min="17" max="20" width="6" customWidth="1"/>
    <col min="21" max="22" width="6.7109375" bestFit="1" customWidth="1"/>
    <col min="23" max="23" width="10.140625" customWidth="1"/>
  </cols>
  <sheetData>
    <row r="1" spans="1:23" ht="15.75">
      <c r="A1" s="52" t="s">
        <v>41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1:23" ht="20.25">
      <c r="A2" s="53" t="s">
        <v>42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3" ht="20.25">
      <c r="A3" s="53" t="s">
        <v>52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3" ht="48.75" customHeight="1">
      <c r="A4" s="54" t="s">
        <v>31</v>
      </c>
      <c r="B4" s="72" t="s">
        <v>0</v>
      </c>
      <c r="C4" s="54" t="s">
        <v>109</v>
      </c>
      <c r="D4" s="54" t="s">
        <v>110</v>
      </c>
      <c r="E4" s="78" t="s">
        <v>2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79"/>
      <c r="U4" s="16" t="s">
        <v>97</v>
      </c>
      <c r="V4" s="16" t="s">
        <v>97</v>
      </c>
      <c r="W4" s="72" t="s">
        <v>12</v>
      </c>
    </row>
    <row r="5" spans="1:23" ht="28.5" customHeight="1">
      <c r="A5" s="70"/>
      <c r="B5" s="73"/>
      <c r="C5" s="70"/>
      <c r="D5" s="70"/>
      <c r="E5" s="78" t="s">
        <v>3</v>
      </c>
      <c r="F5" s="79"/>
      <c r="G5" s="78" t="s">
        <v>4</v>
      </c>
      <c r="H5" s="79"/>
      <c r="I5" s="78" t="s">
        <v>5</v>
      </c>
      <c r="J5" s="79"/>
      <c r="K5" s="78" t="s">
        <v>6</v>
      </c>
      <c r="L5" s="79"/>
      <c r="M5" s="78" t="s">
        <v>7</v>
      </c>
      <c r="N5" s="79"/>
      <c r="O5" s="78" t="s">
        <v>8</v>
      </c>
      <c r="P5" s="79"/>
      <c r="Q5" s="78" t="s">
        <v>9</v>
      </c>
      <c r="R5" s="79"/>
      <c r="S5" s="78" t="s">
        <v>108</v>
      </c>
      <c r="T5" s="79"/>
      <c r="U5" s="54" t="s">
        <v>44</v>
      </c>
      <c r="V5" s="54" t="s">
        <v>99</v>
      </c>
      <c r="W5" s="73"/>
    </row>
    <row r="6" spans="1:23" ht="28.5" customHeight="1">
      <c r="A6" s="70"/>
      <c r="B6" s="73"/>
      <c r="C6" s="70"/>
      <c r="D6" s="70"/>
      <c r="E6" s="29" t="s">
        <v>44</v>
      </c>
      <c r="F6" s="29" t="s">
        <v>99</v>
      </c>
      <c r="G6" s="29" t="s">
        <v>44</v>
      </c>
      <c r="H6" s="29" t="s">
        <v>99</v>
      </c>
      <c r="I6" s="29" t="s">
        <v>44</v>
      </c>
      <c r="J6" s="29" t="s">
        <v>99</v>
      </c>
      <c r="K6" s="29" t="s">
        <v>44</v>
      </c>
      <c r="L6" s="29" t="s">
        <v>99</v>
      </c>
      <c r="M6" s="29" t="s">
        <v>44</v>
      </c>
      <c r="N6" s="29" t="s">
        <v>99</v>
      </c>
      <c r="O6" s="29" t="s">
        <v>44</v>
      </c>
      <c r="P6" s="29" t="s">
        <v>99</v>
      </c>
      <c r="Q6" s="29" t="s">
        <v>44</v>
      </c>
      <c r="R6" s="29" t="s">
        <v>99</v>
      </c>
      <c r="S6" s="29" t="s">
        <v>44</v>
      </c>
      <c r="T6" s="29" t="s">
        <v>99</v>
      </c>
      <c r="U6" s="55"/>
      <c r="V6" s="55"/>
      <c r="W6" s="73"/>
    </row>
    <row r="7" spans="1:23" ht="27" customHeight="1">
      <c r="A7" s="32" t="s">
        <v>119</v>
      </c>
      <c r="B7" s="12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3"/>
      <c r="T7" s="12"/>
      <c r="U7" s="11">
        <f t="shared" ref="U7:U18" si="0">SUMIF($E$6:$R$6,$U$5,$E7:$R7)</f>
        <v>0</v>
      </c>
      <c r="V7" s="11">
        <f t="shared" ref="V7:V18" si="1">SUMIF($E$6:$R$6,$V$5,$E7:$R7)</f>
        <v>0</v>
      </c>
      <c r="W7" s="14" t="e">
        <f t="shared" ref="W7" si="2">((U7+V7)/B7)*100</f>
        <v>#DIV/0!</v>
      </c>
    </row>
    <row r="8" spans="1:23" ht="27" customHeight="1">
      <c r="A8" s="32" t="s">
        <v>120</v>
      </c>
      <c r="B8" s="12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3"/>
      <c r="T8" s="12"/>
      <c r="U8" s="11">
        <f t="shared" si="0"/>
        <v>0</v>
      </c>
      <c r="V8" s="11">
        <f t="shared" si="1"/>
        <v>0</v>
      </c>
      <c r="W8" s="14" t="e">
        <f t="shared" ref="W8:W18" si="3">((U8+V8)/B8)*100</f>
        <v>#DIV/0!</v>
      </c>
    </row>
    <row r="9" spans="1:23" ht="27" customHeight="1">
      <c r="A9" s="32" t="s">
        <v>121</v>
      </c>
      <c r="B9" s="12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3"/>
      <c r="T9" s="12"/>
      <c r="U9" s="11">
        <f t="shared" si="0"/>
        <v>0</v>
      </c>
      <c r="V9" s="11">
        <f t="shared" si="1"/>
        <v>0</v>
      </c>
      <c r="W9" s="14" t="e">
        <f t="shared" si="3"/>
        <v>#DIV/0!</v>
      </c>
    </row>
    <row r="10" spans="1:23" ht="27" customHeight="1">
      <c r="A10" s="32" t="s">
        <v>47</v>
      </c>
      <c r="B10" s="11">
        <v>49</v>
      </c>
      <c r="C10" s="11">
        <f>SUMIF($E$6:$T$6,"F",$E10:$T10)</f>
        <v>19</v>
      </c>
      <c r="D10" s="11">
        <f>SUMIF($E$6:$T$6,"M",$E10:$T10)</f>
        <v>30</v>
      </c>
      <c r="E10" s="11">
        <v>1</v>
      </c>
      <c r="F10" s="11">
        <v>9</v>
      </c>
      <c r="G10" s="11">
        <v>12</v>
      </c>
      <c r="H10" s="11">
        <v>19</v>
      </c>
      <c r="I10" s="11">
        <v>5</v>
      </c>
      <c r="J10" s="11">
        <v>2</v>
      </c>
      <c r="K10" s="11">
        <v>1</v>
      </c>
      <c r="L10" s="11" t="s">
        <v>134</v>
      </c>
      <c r="M10" s="11" t="s">
        <v>134</v>
      </c>
      <c r="N10" s="11" t="s">
        <v>134</v>
      </c>
      <c r="O10" s="11" t="s">
        <v>134</v>
      </c>
      <c r="P10" s="11" t="s">
        <v>134</v>
      </c>
      <c r="Q10" s="11" t="s">
        <v>134</v>
      </c>
      <c r="R10" s="11" t="s">
        <v>134</v>
      </c>
      <c r="S10" s="11" t="s">
        <v>134</v>
      </c>
      <c r="T10" s="11" t="s">
        <v>134</v>
      </c>
      <c r="U10" s="11">
        <f t="shared" si="0"/>
        <v>19</v>
      </c>
      <c r="V10" s="11">
        <f t="shared" si="1"/>
        <v>30</v>
      </c>
      <c r="W10" s="14">
        <f t="shared" si="3"/>
        <v>100</v>
      </c>
    </row>
    <row r="11" spans="1:23" ht="27" customHeight="1">
      <c r="A11" s="32" t="s">
        <v>48</v>
      </c>
      <c r="B11" s="11">
        <v>28</v>
      </c>
      <c r="C11" s="11">
        <f t="shared" ref="C11:C18" si="4">SUMIF($E$6:$T$6,"F",$E11:$T11)</f>
        <v>16</v>
      </c>
      <c r="D11" s="11">
        <f t="shared" ref="D11:D18" si="5">SUMIF($E$6:$T$6,"M",$E11:$T11)</f>
        <v>12</v>
      </c>
      <c r="E11" s="11">
        <v>1</v>
      </c>
      <c r="F11" s="11" t="s">
        <v>134</v>
      </c>
      <c r="G11" s="11">
        <v>7</v>
      </c>
      <c r="H11" s="11">
        <v>2</v>
      </c>
      <c r="I11" s="11">
        <v>4</v>
      </c>
      <c r="J11" s="11">
        <v>10</v>
      </c>
      <c r="K11" s="11">
        <v>2</v>
      </c>
      <c r="L11" s="11" t="s">
        <v>134</v>
      </c>
      <c r="M11" s="11" t="s">
        <v>134</v>
      </c>
      <c r="N11" s="11" t="s">
        <v>134</v>
      </c>
      <c r="O11" s="11">
        <v>1</v>
      </c>
      <c r="P11" s="11" t="s">
        <v>134</v>
      </c>
      <c r="Q11" s="11" t="s">
        <v>134</v>
      </c>
      <c r="R11" s="11" t="s">
        <v>134</v>
      </c>
      <c r="S11" s="11">
        <v>1</v>
      </c>
      <c r="T11" s="11" t="s">
        <v>134</v>
      </c>
      <c r="U11" s="11">
        <f t="shared" si="0"/>
        <v>15</v>
      </c>
      <c r="V11" s="11">
        <f t="shared" si="1"/>
        <v>12</v>
      </c>
      <c r="W11" s="14">
        <f t="shared" si="3"/>
        <v>96.428571428571431</v>
      </c>
    </row>
    <row r="12" spans="1:23" ht="27" customHeight="1">
      <c r="A12" s="32" t="s">
        <v>49</v>
      </c>
      <c r="B12" s="11">
        <v>53</v>
      </c>
      <c r="C12" s="11">
        <f t="shared" si="4"/>
        <v>3</v>
      </c>
      <c r="D12" s="11">
        <f t="shared" si="5"/>
        <v>50</v>
      </c>
      <c r="E12" s="11">
        <v>1</v>
      </c>
      <c r="F12" s="11">
        <v>2</v>
      </c>
      <c r="G12" s="11">
        <v>1</v>
      </c>
      <c r="H12" s="11">
        <v>22</v>
      </c>
      <c r="I12" s="11" t="s">
        <v>134</v>
      </c>
      <c r="J12" s="11">
        <v>16</v>
      </c>
      <c r="K12" s="11">
        <v>1</v>
      </c>
      <c r="L12" s="11">
        <v>6</v>
      </c>
      <c r="M12" s="11" t="s">
        <v>134</v>
      </c>
      <c r="N12" s="11">
        <v>1</v>
      </c>
      <c r="O12" s="11" t="s">
        <v>134</v>
      </c>
      <c r="P12" s="11" t="s">
        <v>134</v>
      </c>
      <c r="Q12" s="11" t="s">
        <v>134</v>
      </c>
      <c r="R12" s="11" t="s">
        <v>134</v>
      </c>
      <c r="S12" s="11" t="s">
        <v>134</v>
      </c>
      <c r="T12" s="11">
        <v>3</v>
      </c>
      <c r="U12" s="11">
        <f t="shared" si="0"/>
        <v>3</v>
      </c>
      <c r="V12" s="11">
        <f t="shared" si="1"/>
        <v>47</v>
      </c>
      <c r="W12" s="14">
        <f t="shared" si="3"/>
        <v>94.339622641509436</v>
      </c>
    </row>
    <row r="13" spans="1:23" ht="27" customHeight="1">
      <c r="A13" s="32" t="s">
        <v>50</v>
      </c>
      <c r="B13" s="11">
        <v>38</v>
      </c>
      <c r="C13" s="11">
        <f t="shared" si="4"/>
        <v>4</v>
      </c>
      <c r="D13" s="11">
        <f t="shared" si="5"/>
        <v>34</v>
      </c>
      <c r="E13" s="11" t="s">
        <v>134</v>
      </c>
      <c r="F13" s="11" t="s">
        <v>134</v>
      </c>
      <c r="G13" s="11">
        <v>3</v>
      </c>
      <c r="H13" s="11">
        <v>6</v>
      </c>
      <c r="I13" s="11" t="s">
        <v>134</v>
      </c>
      <c r="J13" s="11">
        <v>20</v>
      </c>
      <c r="K13" s="11" t="s">
        <v>134</v>
      </c>
      <c r="L13" s="11">
        <v>6</v>
      </c>
      <c r="M13" s="11" t="s">
        <v>134</v>
      </c>
      <c r="N13" s="11" t="s">
        <v>134</v>
      </c>
      <c r="O13" s="11" t="s">
        <v>134</v>
      </c>
      <c r="P13" s="11" t="s">
        <v>134</v>
      </c>
      <c r="Q13" s="11" t="s">
        <v>134</v>
      </c>
      <c r="R13" s="11" t="s">
        <v>134</v>
      </c>
      <c r="S13" s="11">
        <v>1</v>
      </c>
      <c r="T13" s="11">
        <v>2</v>
      </c>
      <c r="U13" s="11">
        <f t="shared" si="0"/>
        <v>3</v>
      </c>
      <c r="V13" s="11">
        <f t="shared" si="1"/>
        <v>32</v>
      </c>
      <c r="W13" s="14">
        <f t="shared" si="3"/>
        <v>92.10526315789474</v>
      </c>
    </row>
    <row r="14" spans="1:23" ht="27" customHeight="1">
      <c r="A14" s="33" t="s">
        <v>114</v>
      </c>
      <c r="B14" s="11">
        <v>73</v>
      </c>
      <c r="C14" s="11">
        <f t="shared" si="4"/>
        <v>20</v>
      </c>
      <c r="D14" s="11">
        <f t="shared" si="5"/>
        <v>53</v>
      </c>
      <c r="E14" s="11">
        <v>17</v>
      </c>
      <c r="F14" s="11">
        <v>31</v>
      </c>
      <c r="G14" s="11">
        <v>2</v>
      </c>
      <c r="H14" s="11">
        <v>19</v>
      </c>
      <c r="I14" s="11">
        <v>1</v>
      </c>
      <c r="J14" s="11">
        <v>2</v>
      </c>
      <c r="K14" s="11" t="s">
        <v>134</v>
      </c>
      <c r="L14" s="11">
        <v>1</v>
      </c>
      <c r="M14" s="11" t="s">
        <v>134</v>
      </c>
      <c r="N14" s="11" t="s">
        <v>134</v>
      </c>
      <c r="O14" s="11" t="s">
        <v>134</v>
      </c>
      <c r="P14" s="11" t="s">
        <v>134</v>
      </c>
      <c r="Q14" s="11" t="s">
        <v>134</v>
      </c>
      <c r="R14" s="11" t="s">
        <v>134</v>
      </c>
      <c r="S14" s="11" t="s">
        <v>134</v>
      </c>
      <c r="T14" s="11" t="s">
        <v>134</v>
      </c>
      <c r="U14" s="11">
        <f t="shared" si="0"/>
        <v>20</v>
      </c>
      <c r="V14" s="11">
        <f t="shared" si="1"/>
        <v>53</v>
      </c>
      <c r="W14" s="14">
        <f t="shared" si="3"/>
        <v>100</v>
      </c>
    </row>
    <row r="15" spans="1:23" ht="27" customHeight="1">
      <c r="A15" s="33" t="s">
        <v>115</v>
      </c>
      <c r="B15" s="11">
        <v>22</v>
      </c>
      <c r="C15" s="11">
        <f t="shared" si="4"/>
        <v>13</v>
      </c>
      <c r="D15" s="11">
        <f t="shared" si="5"/>
        <v>9</v>
      </c>
      <c r="E15" s="11">
        <v>10</v>
      </c>
      <c r="F15" s="11">
        <v>6</v>
      </c>
      <c r="G15" s="11">
        <v>3</v>
      </c>
      <c r="H15" s="11">
        <v>3</v>
      </c>
      <c r="I15" s="11" t="s">
        <v>134</v>
      </c>
      <c r="J15" s="11" t="s">
        <v>134</v>
      </c>
      <c r="K15" s="11" t="s">
        <v>134</v>
      </c>
      <c r="L15" s="11" t="s">
        <v>134</v>
      </c>
      <c r="M15" s="11" t="s">
        <v>134</v>
      </c>
      <c r="N15" s="11" t="s">
        <v>134</v>
      </c>
      <c r="O15" s="11" t="s">
        <v>134</v>
      </c>
      <c r="P15" s="11" t="s">
        <v>134</v>
      </c>
      <c r="Q15" s="11" t="s">
        <v>134</v>
      </c>
      <c r="R15" s="11" t="s">
        <v>134</v>
      </c>
      <c r="S15" s="11" t="s">
        <v>134</v>
      </c>
      <c r="T15" s="11" t="s">
        <v>134</v>
      </c>
      <c r="U15" s="11">
        <f t="shared" si="0"/>
        <v>13</v>
      </c>
      <c r="V15" s="11">
        <f t="shared" si="1"/>
        <v>9</v>
      </c>
      <c r="W15" s="14">
        <f t="shared" si="3"/>
        <v>100</v>
      </c>
    </row>
    <row r="16" spans="1:23" ht="27" customHeight="1">
      <c r="A16" s="33" t="s">
        <v>116</v>
      </c>
      <c r="B16" s="11">
        <v>28</v>
      </c>
      <c r="C16" s="11">
        <f t="shared" si="4"/>
        <v>13</v>
      </c>
      <c r="D16" s="11">
        <f t="shared" si="5"/>
        <v>15</v>
      </c>
      <c r="E16" s="11">
        <v>12</v>
      </c>
      <c r="F16" s="11">
        <v>9</v>
      </c>
      <c r="G16" s="11">
        <v>1</v>
      </c>
      <c r="H16" s="11">
        <v>3</v>
      </c>
      <c r="I16" s="11" t="s">
        <v>134</v>
      </c>
      <c r="J16" s="11">
        <v>3</v>
      </c>
      <c r="K16" s="11" t="s">
        <v>134</v>
      </c>
      <c r="L16" s="11" t="s">
        <v>134</v>
      </c>
      <c r="M16" s="11" t="s">
        <v>134</v>
      </c>
      <c r="N16" s="11" t="s">
        <v>134</v>
      </c>
      <c r="O16" s="11" t="s">
        <v>134</v>
      </c>
      <c r="P16" s="11" t="s">
        <v>134</v>
      </c>
      <c r="Q16" s="11" t="s">
        <v>134</v>
      </c>
      <c r="R16" s="11" t="s">
        <v>134</v>
      </c>
      <c r="S16" s="11" t="s">
        <v>134</v>
      </c>
      <c r="T16" s="11" t="s">
        <v>134</v>
      </c>
      <c r="U16" s="11">
        <f t="shared" si="0"/>
        <v>13</v>
      </c>
      <c r="V16" s="11">
        <f t="shared" si="1"/>
        <v>15</v>
      </c>
      <c r="W16" s="14">
        <f t="shared" si="3"/>
        <v>100</v>
      </c>
    </row>
    <row r="17" spans="1:23" ht="27" customHeight="1">
      <c r="A17" s="36" t="s">
        <v>117</v>
      </c>
      <c r="B17" s="11">
        <v>32</v>
      </c>
      <c r="C17" s="11">
        <f t="shared" si="4"/>
        <v>14</v>
      </c>
      <c r="D17" s="11">
        <f t="shared" si="5"/>
        <v>18</v>
      </c>
      <c r="E17" s="11" t="s">
        <v>134</v>
      </c>
      <c r="F17" s="11" t="s">
        <v>134</v>
      </c>
      <c r="G17" s="11">
        <v>3</v>
      </c>
      <c r="H17" s="11">
        <v>5</v>
      </c>
      <c r="I17" s="11">
        <v>9</v>
      </c>
      <c r="J17" s="11">
        <v>10</v>
      </c>
      <c r="K17" s="11">
        <v>2</v>
      </c>
      <c r="L17" s="11">
        <v>3</v>
      </c>
      <c r="M17" s="11" t="s">
        <v>134</v>
      </c>
      <c r="N17" s="11" t="s">
        <v>134</v>
      </c>
      <c r="O17" s="11" t="s">
        <v>134</v>
      </c>
      <c r="P17" s="11" t="s">
        <v>134</v>
      </c>
      <c r="Q17" s="11" t="s">
        <v>134</v>
      </c>
      <c r="R17" s="11" t="s">
        <v>134</v>
      </c>
      <c r="S17" s="11" t="s">
        <v>134</v>
      </c>
      <c r="T17" s="11" t="s">
        <v>134</v>
      </c>
      <c r="U17" s="11">
        <f t="shared" si="0"/>
        <v>14</v>
      </c>
      <c r="V17" s="11">
        <f t="shared" si="1"/>
        <v>18</v>
      </c>
      <c r="W17" s="14">
        <f t="shared" si="3"/>
        <v>100</v>
      </c>
    </row>
    <row r="18" spans="1:23" ht="27" customHeight="1">
      <c r="A18" s="36" t="s">
        <v>118</v>
      </c>
      <c r="B18" s="11">
        <v>5</v>
      </c>
      <c r="C18" s="11">
        <f t="shared" si="4"/>
        <v>3</v>
      </c>
      <c r="D18" s="11">
        <f t="shared" si="5"/>
        <v>2</v>
      </c>
      <c r="E18" s="11" t="s">
        <v>134</v>
      </c>
      <c r="F18" s="11" t="s">
        <v>134</v>
      </c>
      <c r="G18" s="11">
        <v>3</v>
      </c>
      <c r="H18" s="11">
        <v>1</v>
      </c>
      <c r="I18" s="11" t="s">
        <v>134</v>
      </c>
      <c r="J18" s="11">
        <v>1</v>
      </c>
      <c r="K18" s="11" t="s">
        <v>134</v>
      </c>
      <c r="L18" s="11" t="s">
        <v>134</v>
      </c>
      <c r="M18" s="11" t="s">
        <v>134</v>
      </c>
      <c r="N18" s="11" t="s">
        <v>134</v>
      </c>
      <c r="O18" s="11" t="s">
        <v>134</v>
      </c>
      <c r="P18" s="11" t="s">
        <v>134</v>
      </c>
      <c r="Q18" s="11" t="s">
        <v>134</v>
      </c>
      <c r="R18" s="11" t="s">
        <v>134</v>
      </c>
      <c r="S18" s="11" t="s">
        <v>134</v>
      </c>
      <c r="T18" s="11" t="s">
        <v>134</v>
      </c>
      <c r="U18" s="11">
        <f t="shared" si="0"/>
        <v>3</v>
      </c>
      <c r="V18" s="11">
        <f t="shared" si="1"/>
        <v>2</v>
      </c>
      <c r="W18" s="14">
        <f t="shared" si="3"/>
        <v>100</v>
      </c>
    </row>
    <row r="21" spans="1:23" ht="52.5" customHeight="1"/>
    <row r="22" spans="1:23" ht="18.75">
      <c r="A22" s="46" t="s">
        <v>38</v>
      </c>
      <c r="B22" s="46"/>
      <c r="C22" s="46"/>
      <c r="D22" s="46"/>
      <c r="R22" s="2"/>
      <c r="S22" s="46" t="s">
        <v>36</v>
      </c>
      <c r="T22" s="46"/>
      <c r="U22" s="46"/>
      <c r="V22" s="46"/>
      <c r="W22" s="46"/>
    </row>
    <row r="23" spans="1:23" ht="18.75">
      <c r="A23" s="46" t="s">
        <v>37</v>
      </c>
      <c r="B23" s="46"/>
      <c r="C23" s="46"/>
      <c r="D23" s="46"/>
      <c r="R23" s="2"/>
      <c r="S23" s="46" t="s">
        <v>35</v>
      </c>
      <c r="T23" s="46"/>
      <c r="U23" s="46"/>
      <c r="V23" s="46"/>
      <c r="W23" s="46"/>
    </row>
    <row r="24" spans="1:23" ht="18.75">
      <c r="A24" s="31"/>
      <c r="B24" s="31"/>
      <c r="C24" s="31"/>
      <c r="D24" s="31"/>
      <c r="R24" s="2"/>
      <c r="S24" s="31"/>
      <c r="T24" s="31"/>
      <c r="U24" s="31"/>
      <c r="V24" s="31"/>
      <c r="W24" s="31"/>
    </row>
  </sheetData>
  <sortState ref="F40:J45">
    <sortCondition ref="F40"/>
  </sortState>
  <mergeCells count="23">
    <mergeCell ref="A1:W1"/>
    <mergeCell ref="A2:W2"/>
    <mergeCell ref="A3:W3"/>
    <mergeCell ref="A4:A6"/>
    <mergeCell ref="B4:B6"/>
    <mergeCell ref="C4:C6"/>
    <mergeCell ref="D4:D6"/>
    <mergeCell ref="E4:T4"/>
    <mergeCell ref="V5:V6"/>
    <mergeCell ref="U5:U6"/>
    <mergeCell ref="S5:T5"/>
    <mergeCell ref="Q5:R5"/>
    <mergeCell ref="E5:F5"/>
    <mergeCell ref="S23:W23"/>
    <mergeCell ref="A23:D23"/>
    <mergeCell ref="S22:W22"/>
    <mergeCell ref="A22:D22"/>
    <mergeCell ref="W4:W6"/>
    <mergeCell ref="O5:P5"/>
    <mergeCell ref="M5:N5"/>
    <mergeCell ref="K5:L5"/>
    <mergeCell ref="I5:J5"/>
    <mergeCell ref="G5:H5"/>
  </mergeCells>
  <pageMargins left="0.7" right="0.7" top="1" bottom="0.75" header="0.3" footer="0.3"/>
  <pageSetup paperSize="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1"/>
  <sheetViews>
    <sheetView topLeftCell="C1" workbookViewId="0">
      <selection activeCell="AC8" sqref="AC8"/>
    </sheetView>
  </sheetViews>
  <sheetFormatPr defaultRowHeight="15"/>
  <cols>
    <col min="1" max="1" width="20.28515625" customWidth="1"/>
    <col min="2" max="2" width="14" bestFit="1" customWidth="1"/>
    <col min="3" max="4" width="10.28515625" customWidth="1"/>
    <col min="5" max="20" width="5" customWidth="1"/>
    <col min="21" max="22" width="6.7109375" bestFit="1" customWidth="1"/>
    <col min="23" max="23" width="12.7109375" customWidth="1"/>
  </cols>
  <sheetData>
    <row r="1" spans="1:23" ht="15.75">
      <c r="A1" s="52" t="s">
        <v>41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1:23" ht="20.25">
      <c r="A2" s="53" t="s">
        <v>42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3" ht="20.25">
      <c r="A3" s="53" t="s">
        <v>123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3" ht="20.25">
      <c r="A4" s="81" t="s">
        <v>122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3"/>
    </row>
    <row r="5" spans="1:23" ht="48.75" customHeight="1">
      <c r="A5" s="54" t="s">
        <v>31</v>
      </c>
      <c r="B5" s="72" t="s">
        <v>0</v>
      </c>
      <c r="C5" s="54" t="s">
        <v>109</v>
      </c>
      <c r="D5" s="54" t="s">
        <v>110</v>
      </c>
      <c r="E5" s="78" t="s">
        <v>2</v>
      </c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79"/>
      <c r="U5" s="78" t="s">
        <v>97</v>
      </c>
      <c r="V5" s="79"/>
      <c r="W5" s="72" t="s">
        <v>12</v>
      </c>
    </row>
    <row r="6" spans="1:23" ht="28.5" customHeight="1">
      <c r="A6" s="70"/>
      <c r="B6" s="73"/>
      <c r="C6" s="70"/>
      <c r="D6" s="70"/>
      <c r="E6" s="78" t="s">
        <v>3</v>
      </c>
      <c r="F6" s="79"/>
      <c r="G6" s="78" t="s">
        <v>4</v>
      </c>
      <c r="H6" s="79"/>
      <c r="I6" s="78" t="s">
        <v>5</v>
      </c>
      <c r="J6" s="79"/>
      <c r="K6" s="78" t="s">
        <v>6</v>
      </c>
      <c r="L6" s="79"/>
      <c r="M6" s="78" t="s">
        <v>7</v>
      </c>
      <c r="N6" s="79"/>
      <c r="O6" s="78" t="s">
        <v>8</v>
      </c>
      <c r="P6" s="79"/>
      <c r="Q6" s="78" t="s">
        <v>9</v>
      </c>
      <c r="R6" s="79"/>
      <c r="S6" s="78" t="s">
        <v>108</v>
      </c>
      <c r="T6" s="79"/>
      <c r="U6" s="54" t="s">
        <v>44</v>
      </c>
      <c r="V6" s="54" t="s">
        <v>99</v>
      </c>
      <c r="W6" s="73"/>
    </row>
    <row r="7" spans="1:23" ht="28.5" customHeight="1">
      <c r="A7" s="70"/>
      <c r="B7" s="73"/>
      <c r="C7" s="70"/>
      <c r="D7" s="70"/>
      <c r="E7" s="29" t="s">
        <v>44</v>
      </c>
      <c r="F7" s="29" t="s">
        <v>99</v>
      </c>
      <c r="G7" s="29" t="s">
        <v>44</v>
      </c>
      <c r="H7" s="29" t="s">
        <v>99</v>
      </c>
      <c r="I7" s="29" t="s">
        <v>44</v>
      </c>
      <c r="J7" s="29" t="s">
        <v>99</v>
      </c>
      <c r="K7" s="29" t="s">
        <v>44</v>
      </c>
      <c r="L7" s="29" t="s">
        <v>99</v>
      </c>
      <c r="M7" s="29" t="s">
        <v>44</v>
      </c>
      <c r="N7" s="29" t="s">
        <v>99</v>
      </c>
      <c r="O7" s="29" t="s">
        <v>44</v>
      </c>
      <c r="P7" s="29" t="s">
        <v>99</v>
      </c>
      <c r="Q7" s="29" t="s">
        <v>44</v>
      </c>
      <c r="R7" s="29" t="s">
        <v>99</v>
      </c>
      <c r="S7" s="29" t="s">
        <v>44</v>
      </c>
      <c r="T7" s="29" t="s">
        <v>99</v>
      </c>
      <c r="U7" s="55"/>
      <c r="V7" s="55"/>
      <c r="W7" s="73"/>
    </row>
    <row r="8" spans="1:23" ht="24.75" customHeight="1">
      <c r="A8" s="32" t="s">
        <v>119</v>
      </c>
      <c r="B8" s="44">
        <v>107</v>
      </c>
      <c r="C8" s="41">
        <v>65</v>
      </c>
      <c r="D8" s="41">
        <v>42</v>
      </c>
      <c r="E8" s="41">
        <v>1</v>
      </c>
      <c r="F8" s="41">
        <v>3</v>
      </c>
      <c r="G8" s="41">
        <v>8</v>
      </c>
      <c r="H8" s="41">
        <v>3</v>
      </c>
      <c r="I8" s="41">
        <v>36</v>
      </c>
      <c r="J8" s="41">
        <v>24</v>
      </c>
      <c r="K8" s="41">
        <v>6</v>
      </c>
      <c r="L8" s="41">
        <v>2</v>
      </c>
      <c r="M8" s="41">
        <v>5</v>
      </c>
      <c r="N8" s="41">
        <v>5</v>
      </c>
      <c r="O8" s="41">
        <v>2</v>
      </c>
      <c r="P8" s="41" t="s">
        <v>134</v>
      </c>
      <c r="Q8" s="41" t="s">
        <v>134</v>
      </c>
      <c r="R8" s="41" t="s">
        <v>134</v>
      </c>
      <c r="S8" s="41">
        <v>7</v>
      </c>
      <c r="T8" s="44">
        <v>5</v>
      </c>
      <c r="U8" s="41">
        <f t="shared" ref="U8:U19" si="0">SUMIF($E$7:$R$7,$U$6,$E8:$R8)</f>
        <v>58</v>
      </c>
      <c r="V8" s="11">
        <f t="shared" ref="V8:V19" si="1">SUMIF($E$7:$R$7,$V$6,$E8:$R8)</f>
        <v>37</v>
      </c>
      <c r="W8" s="14">
        <f t="shared" ref="W8:W11" si="2">((U8+V8)/B8)*100</f>
        <v>88.785046728971963</v>
      </c>
    </row>
    <row r="9" spans="1:23" ht="24.75" customHeight="1">
      <c r="A9" s="32" t="s">
        <v>120</v>
      </c>
      <c r="B9" s="44">
        <v>71</v>
      </c>
      <c r="C9" s="41">
        <v>38</v>
      </c>
      <c r="D9" s="41">
        <v>33</v>
      </c>
      <c r="E9" s="41" t="s">
        <v>134</v>
      </c>
      <c r="F9" s="41" t="s">
        <v>134</v>
      </c>
      <c r="G9" s="41">
        <v>22</v>
      </c>
      <c r="H9" s="41">
        <v>8</v>
      </c>
      <c r="I9" s="41">
        <v>8</v>
      </c>
      <c r="J9" s="41">
        <v>14</v>
      </c>
      <c r="K9" s="41">
        <v>3</v>
      </c>
      <c r="L9" s="41">
        <v>5</v>
      </c>
      <c r="M9" s="41" t="s">
        <v>134</v>
      </c>
      <c r="N9" s="41" t="s">
        <v>134</v>
      </c>
      <c r="O9" s="41" t="s">
        <v>134</v>
      </c>
      <c r="P9" s="41" t="s">
        <v>134</v>
      </c>
      <c r="Q9" s="41" t="s">
        <v>134</v>
      </c>
      <c r="R9" s="41" t="s">
        <v>134</v>
      </c>
      <c r="S9" s="41">
        <v>5</v>
      </c>
      <c r="T9" s="44">
        <v>6</v>
      </c>
      <c r="U9" s="41">
        <f t="shared" si="0"/>
        <v>33</v>
      </c>
      <c r="V9" s="11">
        <f t="shared" si="1"/>
        <v>27</v>
      </c>
      <c r="W9" s="14">
        <f t="shared" si="2"/>
        <v>84.507042253521121</v>
      </c>
    </row>
    <row r="10" spans="1:23" ht="24.75" customHeight="1">
      <c r="A10" s="32" t="s">
        <v>121</v>
      </c>
      <c r="B10" s="44">
        <v>537</v>
      </c>
      <c r="C10" s="41">
        <v>200</v>
      </c>
      <c r="D10" s="41">
        <v>337</v>
      </c>
      <c r="E10" s="41">
        <v>5</v>
      </c>
      <c r="F10" s="41">
        <v>9</v>
      </c>
      <c r="G10" s="41">
        <v>136</v>
      </c>
      <c r="H10" s="41">
        <v>267</v>
      </c>
      <c r="I10" s="41">
        <v>44</v>
      </c>
      <c r="J10" s="41">
        <v>39</v>
      </c>
      <c r="K10" s="41">
        <v>7</v>
      </c>
      <c r="L10" s="41">
        <v>8</v>
      </c>
      <c r="M10" s="41">
        <v>4</v>
      </c>
      <c r="N10" s="41">
        <v>3</v>
      </c>
      <c r="O10" s="41" t="s">
        <v>134</v>
      </c>
      <c r="P10" s="41" t="s">
        <v>134</v>
      </c>
      <c r="Q10" s="41" t="s">
        <v>134</v>
      </c>
      <c r="R10" s="41" t="s">
        <v>134</v>
      </c>
      <c r="S10" s="41">
        <v>3</v>
      </c>
      <c r="T10" s="44">
        <v>12</v>
      </c>
      <c r="U10" s="41">
        <f t="shared" si="0"/>
        <v>196</v>
      </c>
      <c r="V10" s="11">
        <f t="shared" si="1"/>
        <v>326</v>
      </c>
      <c r="W10" s="14">
        <f t="shared" si="2"/>
        <v>97.206703910614522</v>
      </c>
    </row>
    <row r="11" spans="1:23" ht="24.75" customHeight="1">
      <c r="A11" s="32" t="s">
        <v>47</v>
      </c>
      <c r="B11" s="41">
        <v>49</v>
      </c>
      <c r="C11" s="41">
        <f t="shared" ref="C11:C19" si="3">SUMIF($E$7:$T$7,"F",$E11:$T11)</f>
        <v>19</v>
      </c>
      <c r="D11" s="41">
        <f t="shared" ref="D11:D19" si="4">SUMIF($E$7:$T$7,"M",$E11:$T11)</f>
        <v>30</v>
      </c>
      <c r="E11" s="41">
        <v>7</v>
      </c>
      <c r="F11" s="41">
        <v>18</v>
      </c>
      <c r="G11" s="41">
        <v>12</v>
      </c>
      <c r="H11" s="41">
        <v>11</v>
      </c>
      <c r="I11" s="41" t="s">
        <v>134</v>
      </c>
      <c r="J11" s="41" t="s">
        <v>134</v>
      </c>
      <c r="K11" s="41" t="s">
        <v>134</v>
      </c>
      <c r="L11" s="41">
        <v>1</v>
      </c>
      <c r="M11" s="41" t="s">
        <v>134</v>
      </c>
      <c r="N11" s="41" t="s">
        <v>134</v>
      </c>
      <c r="O11" s="41" t="s">
        <v>134</v>
      </c>
      <c r="P11" s="41" t="s">
        <v>134</v>
      </c>
      <c r="Q11" s="41" t="s">
        <v>134</v>
      </c>
      <c r="R11" s="41" t="s">
        <v>134</v>
      </c>
      <c r="S11" s="41" t="s">
        <v>134</v>
      </c>
      <c r="T11" s="41" t="s">
        <v>134</v>
      </c>
      <c r="U11" s="41">
        <f t="shared" si="0"/>
        <v>19</v>
      </c>
      <c r="V11" s="11">
        <f t="shared" si="1"/>
        <v>30</v>
      </c>
      <c r="W11" s="14">
        <f t="shared" si="2"/>
        <v>100</v>
      </c>
    </row>
    <row r="12" spans="1:23" ht="24.75" customHeight="1">
      <c r="A12" s="32" t="s">
        <v>48</v>
      </c>
      <c r="B12" s="41">
        <v>28</v>
      </c>
      <c r="C12" s="41">
        <f t="shared" si="3"/>
        <v>16</v>
      </c>
      <c r="D12" s="41">
        <f t="shared" si="4"/>
        <v>12</v>
      </c>
      <c r="E12" s="41">
        <v>3</v>
      </c>
      <c r="F12" s="41">
        <v>5</v>
      </c>
      <c r="G12" s="41">
        <v>12</v>
      </c>
      <c r="H12" s="41">
        <v>7</v>
      </c>
      <c r="I12" s="41" t="s">
        <v>134</v>
      </c>
      <c r="J12" s="41" t="s">
        <v>134</v>
      </c>
      <c r="K12" s="41">
        <v>1</v>
      </c>
      <c r="L12" s="41" t="s">
        <v>134</v>
      </c>
      <c r="M12" s="41" t="s">
        <v>134</v>
      </c>
      <c r="N12" s="41" t="s">
        <v>134</v>
      </c>
      <c r="O12" s="41" t="s">
        <v>134</v>
      </c>
      <c r="P12" s="41" t="s">
        <v>134</v>
      </c>
      <c r="Q12" s="41" t="s">
        <v>134</v>
      </c>
      <c r="R12" s="41" t="s">
        <v>134</v>
      </c>
      <c r="S12" s="41" t="s">
        <v>134</v>
      </c>
      <c r="T12" s="41" t="s">
        <v>134</v>
      </c>
      <c r="U12" s="41">
        <f t="shared" si="0"/>
        <v>16</v>
      </c>
      <c r="V12" s="11">
        <f t="shared" si="1"/>
        <v>12</v>
      </c>
      <c r="W12" s="14">
        <f t="shared" ref="W12:W17" si="5">((U12+V12)/B12)*100</f>
        <v>100</v>
      </c>
    </row>
    <row r="13" spans="1:23" ht="24.75" customHeight="1">
      <c r="A13" s="32" t="s">
        <v>49</v>
      </c>
      <c r="B13" s="41">
        <v>53</v>
      </c>
      <c r="C13" s="41">
        <f t="shared" si="3"/>
        <v>3</v>
      </c>
      <c r="D13" s="41">
        <f t="shared" si="4"/>
        <v>50</v>
      </c>
      <c r="E13" s="41" t="s">
        <v>134</v>
      </c>
      <c r="F13" s="41">
        <v>3</v>
      </c>
      <c r="G13" s="41">
        <v>2</v>
      </c>
      <c r="H13" s="41">
        <v>22</v>
      </c>
      <c r="I13" s="41" t="s">
        <v>134</v>
      </c>
      <c r="J13" s="41">
        <v>22</v>
      </c>
      <c r="K13" s="41">
        <v>1</v>
      </c>
      <c r="L13" s="41">
        <v>2</v>
      </c>
      <c r="M13" s="41" t="s">
        <v>134</v>
      </c>
      <c r="N13" s="41" t="s">
        <v>134</v>
      </c>
      <c r="O13" s="41" t="s">
        <v>134</v>
      </c>
      <c r="P13" s="41" t="s">
        <v>134</v>
      </c>
      <c r="Q13" s="41" t="s">
        <v>134</v>
      </c>
      <c r="R13" s="41" t="s">
        <v>134</v>
      </c>
      <c r="S13" s="41" t="s">
        <v>134</v>
      </c>
      <c r="T13" s="41">
        <v>1</v>
      </c>
      <c r="U13" s="41">
        <f t="shared" si="0"/>
        <v>3</v>
      </c>
      <c r="V13" s="11">
        <f t="shared" si="1"/>
        <v>49</v>
      </c>
      <c r="W13" s="14">
        <f t="shared" si="5"/>
        <v>98.113207547169807</v>
      </c>
    </row>
    <row r="14" spans="1:23" ht="24.75" customHeight="1">
      <c r="A14" s="32" t="s">
        <v>50</v>
      </c>
      <c r="B14" s="41">
        <v>38</v>
      </c>
      <c r="C14" s="41">
        <f t="shared" si="3"/>
        <v>4</v>
      </c>
      <c r="D14" s="41">
        <f t="shared" si="4"/>
        <v>34</v>
      </c>
      <c r="E14" s="41" t="s">
        <v>134</v>
      </c>
      <c r="F14" s="41" t="s">
        <v>134</v>
      </c>
      <c r="G14" s="41">
        <v>3</v>
      </c>
      <c r="H14" s="41">
        <v>17</v>
      </c>
      <c r="I14" s="41">
        <v>1</v>
      </c>
      <c r="J14" s="41">
        <v>13</v>
      </c>
      <c r="K14" s="41" t="s">
        <v>134</v>
      </c>
      <c r="L14" s="41">
        <v>2</v>
      </c>
      <c r="M14" s="41" t="s">
        <v>134</v>
      </c>
      <c r="N14" s="41" t="s">
        <v>134</v>
      </c>
      <c r="O14" s="41" t="s">
        <v>134</v>
      </c>
      <c r="P14" s="41">
        <v>1</v>
      </c>
      <c r="Q14" s="41" t="s">
        <v>134</v>
      </c>
      <c r="R14" s="41" t="s">
        <v>134</v>
      </c>
      <c r="S14" s="41" t="s">
        <v>134</v>
      </c>
      <c r="T14" s="41">
        <v>1</v>
      </c>
      <c r="U14" s="41">
        <f t="shared" si="0"/>
        <v>4</v>
      </c>
      <c r="V14" s="11">
        <f t="shared" si="1"/>
        <v>33</v>
      </c>
      <c r="W14" s="14">
        <f t="shared" si="5"/>
        <v>97.368421052631575</v>
      </c>
    </row>
    <row r="15" spans="1:23" ht="27.75" customHeight="1">
      <c r="A15" s="33" t="s">
        <v>114</v>
      </c>
      <c r="B15" s="42">
        <v>73</v>
      </c>
      <c r="C15" s="42">
        <f t="shared" si="3"/>
        <v>20</v>
      </c>
      <c r="D15" s="42">
        <f t="shared" si="4"/>
        <v>53</v>
      </c>
      <c r="E15" s="42">
        <v>18</v>
      </c>
      <c r="F15" s="42">
        <v>45</v>
      </c>
      <c r="G15" s="42">
        <v>2</v>
      </c>
      <c r="H15" s="42">
        <v>8</v>
      </c>
      <c r="I15" s="42" t="s">
        <v>134</v>
      </c>
      <c r="J15" s="42" t="s">
        <v>134</v>
      </c>
      <c r="K15" s="42" t="s">
        <v>134</v>
      </c>
      <c r="L15" s="42" t="s">
        <v>134</v>
      </c>
      <c r="M15" s="42" t="s">
        <v>134</v>
      </c>
      <c r="N15" s="42" t="s">
        <v>134</v>
      </c>
      <c r="O15" s="42" t="s">
        <v>134</v>
      </c>
      <c r="P15" s="42" t="s">
        <v>134</v>
      </c>
      <c r="Q15" s="42" t="s">
        <v>134</v>
      </c>
      <c r="R15" s="42" t="s">
        <v>134</v>
      </c>
      <c r="S15" s="42" t="s">
        <v>134</v>
      </c>
      <c r="T15" s="42" t="s">
        <v>134</v>
      </c>
      <c r="U15" s="42">
        <f t="shared" si="0"/>
        <v>20</v>
      </c>
      <c r="V15" s="34">
        <f t="shared" si="1"/>
        <v>53</v>
      </c>
      <c r="W15" s="35">
        <f t="shared" si="5"/>
        <v>100</v>
      </c>
    </row>
    <row r="16" spans="1:23" ht="27.75" customHeight="1">
      <c r="A16" s="33" t="s">
        <v>115</v>
      </c>
      <c r="B16" s="42">
        <v>22</v>
      </c>
      <c r="C16" s="42">
        <f t="shared" si="3"/>
        <v>13</v>
      </c>
      <c r="D16" s="42">
        <f t="shared" si="4"/>
        <v>9</v>
      </c>
      <c r="E16" s="42">
        <v>11</v>
      </c>
      <c r="F16" s="42">
        <v>4</v>
      </c>
      <c r="G16" s="42">
        <v>2</v>
      </c>
      <c r="H16" s="42">
        <v>4</v>
      </c>
      <c r="I16" s="42" t="s">
        <v>134</v>
      </c>
      <c r="J16" s="42">
        <v>1</v>
      </c>
      <c r="K16" s="42" t="s">
        <v>134</v>
      </c>
      <c r="L16" s="42" t="s">
        <v>134</v>
      </c>
      <c r="M16" s="42" t="s">
        <v>134</v>
      </c>
      <c r="N16" s="42" t="s">
        <v>134</v>
      </c>
      <c r="O16" s="42" t="s">
        <v>134</v>
      </c>
      <c r="P16" s="42" t="s">
        <v>134</v>
      </c>
      <c r="Q16" s="42" t="s">
        <v>134</v>
      </c>
      <c r="R16" s="42" t="s">
        <v>134</v>
      </c>
      <c r="S16" s="42" t="s">
        <v>134</v>
      </c>
      <c r="T16" s="42" t="s">
        <v>134</v>
      </c>
      <c r="U16" s="42">
        <f t="shared" si="0"/>
        <v>13</v>
      </c>
      <c r="V16" s="34">
        <f t="shared" si="1"/>
        <v>9</v>
      </c>
      <c r="W16" s="35">
        <f t="shared" si="5"/>
        <v>100</v>
      </c>
    </row>
    <row r="17" spans="1:23" ht="27.75" customHeight="1">
      <c r="A17" s="33" t="s">
        <v>116</v>
      </c>
      <c r="B17" s="42">
        <v>28</v>
      </c>
      <c r="C17" s="42">
        <f t="shared" si="3"/>
        <v>13</v>
      </c>
      <c r="D17" s="42">
        <f t="shared" si="4"/>
        <v>15</v>
      </c>
      <c r="E17" s="42">
        <v>13</v>
      </c>
      <c r="F17" s="42">
        <v>11</v>
      </c>
      <c r="G17" s="42" t="s">
        <v>134</v>
      </c>
      <c r="H17" s="42">
        <v>4</v>
      </c>
      <c r="I17" s="42" t="s">
        <v>134</v>
      </c>
      <c r="J17" s="42" t="s">
        <v>134</v>
      </c>
      <c r="K17" s="42" t="s">
        <v>134</v>
      </c>
      <c r="L17" s="42" t="s">
        <v>134</v>
      </c>
      <c r="M17" s="42" t="s">
        <v>134</v>
      </c>
      <c r="N17" s="42" t="s">
        <v>134</v>
      </c>
      <c r="O17" s="42" t="s">
        <v>134</v>
      </c>
      <c r="P17" s="42" t="s">
        <v>134</v>
      </c>
      <c r="Q17" s="42" t="s">
        <v>134</v>
      </c>
      <c r="R17" s="42" t="s">
        <v>134</v>
      </c>
      <c r="S17" s="42" t="s">
        <v>134</v>
      </c>
      <c r="T17" s="42" t="s">
        <v>134</v>
      </c>
      <c r="U17" s="42">
        <f t="shared" si="0"/>
        <v>13</v>
      </c>
      <c r="V17" s="34">
        <f t="shared" si="1"/>
        <v>15</v>
      </c>
      <c r="W17" s="35">
        <f t="shared" si="5"/>
        <v>100</v>
      </c>
    </row>
    <row r="18" spans="1:23" ht="27.75" customHeight="1">
      <c r="A18" s="36" t="s">
        <v>117</v>
      </c>
      <c r="B18" s="43">
        <v>32</v>
      </c>
      <c r="C18" s="43">
        <f t="shared" si="3"/>
        <v>14</v>
      </c>
      <c r="D18" s="43">
        <f t="shared" si="4"/>
        <v>18</v>
      </c>
      <c r="E18" s="43">
        <v>1</v>
      </c>
      <c r="F18" s="43">
        <v>2</v>
      </c>
      <c r="G18" s="43">
        <v>12</v>
      </c>
      <c r="H18" s="43">
        <v>13</v>
      </c>
      <c r="I18" s="43">
        <v>1</v>
      </c>
      <c r="J18" s="43">
        <v>2</v>
      </c>
      <c r="K18" s="43" t="s">
        <v>134</v>
      </c>
      <c r="L18" s="43" t="s">
        <v>134</v>
      </c>
      <c r="M18" s="43" t="s">
        <v>134</v>
      </c>
      <c r="N18" s="43" t="s">
        <v>134</v>
      </c>
      <c r="O18" s="43" t="s">
        <v>134</v>
      </c>
      <c r="P18" s="43" t="s">
        <v>134</v>
      </c>
      <c r="Q18" s="43" t="s">
        <v>134</v>
      </c>
      <c r="R18" s="43" t="s">
        <v>134</v>
      </c>
      <c r="S18" s="43" t="s">
        <v>134</v>
      </c>
      <c r="T18" s="43">
        <v>1</v>
      </c>
      <c r="U18" s="43">
        <f t="shared" si="0"/>
        <v>14</v>
      </c>
      <c r="V18" s="37">
        <f t="shared" si="1"/>
        <v>17</v>
      </c>
      <c r="W18" s="38">
        <f t="shared" ref="W18:W19" si="6">((U18+V18)/B18)*100</f>
        <v>96.875</v>
      </c>
    </row>
    <row r="19" spans="1:23" ht="27.75" customHeight="1">
      <c r="A19" s="36" t="s">
        <v>118</v>
      </c>
      <c r="B19" s="43">
        <v>5</v>
      </c>
      <c r="C19" s="43">
        <f t="shared" si="3"/>
        <v>3</v>
      </c>
      <c r="D19" s="43">
        <f t="shared" si="4"/>
        <v>2</v>
      </c>
      <c r="E19" s="43">
        <v>1</v>
      </c>
      <c r="F19" s="43" t="s">
        <v>134</v>
      </c>
      <c r="G19" s="43">
        <v>2</v>
      </c>
      <c r="H19" s="43" t="s">
        <v>134</v>
      </c>
      <c r="I19" s="43" t="s">
        <v>134</v>
      </c>
      <c r="J19" s="43">
        <v>2</v>
      </c>
      <c r="K19" s="43" t="s">
        <v>134</v>
      </c>
      <c r="L19" s="43" t="s">
        <v>134</v>
      </c>
      <c r="M19" s="43" t="s">
        <v>134</v>
      </c>
      <c r="N19" s="43" t="s">
        <v>134</v>
      </c>
      <c r="O19" s="43" t="s">
        <v>134</v>
      </c>
      <c r="P19" s="43" t="s">
        <v>134</v>
      </c>
      <c r="Q19" s="43" t="s">
        <v>134</v>
      </c>
      <c r="R19" s="43" t="s">
        <v>134</v>
      </c>
      <c r="S19" s="43" t="s">
        <v>134</v>
      </c>
      <c r="T19" s="43" t="s">
        <v>134</v>
      </c>
      <c r="U19" s="43">
        <f t="shared" si="0"/>
        <v>3</v>
      </c>
      <c r="V19" s="37">
        <f t="shared" si="1"/>
        <v>2</v>
      </c>
      <c r="W19" s="38">
        <f t="shared" si="6"/>
        <v>100</v>
      </c>
    </row>
    <row r="20" spans="1:23">
      <c r="B20" s="45"/>
    </row>
    <row r="21" spans="1:23">
      <c r="B21" s="45"/>
    </row>
    <row r="22" spans="1:23">
      <c r="B22" s="45"/>
    </row>
    <row r="23" spans="1:23">
      <c r="B23" s="45"/>
    </row>
    <row r="24" spans="1:23" ht="52.5" customHeight="1"/>
    <row r="25" spans="1:23" ht="18.75">
      <c r="A25" s="46" t="s">
        <v>38</v>
      </c>
      <c r="B25" s="46"/>
      <c r="C25" s="46"/>
      <c r="D25" s="46"/>
      <c r="R25" s="2"/>
      <c r="S25" s="46" t="s">
        <v>36</v>
      </c>
      <c r="T25" s="46"/>
      <c r="U25" s="46"/>
      <c r="V25" s="46"/>
      <c r="W25" s="46"/>
    </row>
    <row r="26" spans="1:23" ht="18.75">
      <c r="A26" s="46" t="s">
        <v>37</v>
      </c>
      <c r="B26" s="46"/>
      <c r="C26" s="46"/>
      <c r="D26" s="46"/>
      <c r="R26" s="2"/>
      <c r="S26" s="46" t="s">
        <v>35</v>
      </c>
      <c r="T26" s="46"/>
      <c r="U26" s="46"/>
      <c r="V26" s="46"/>
      <c r="W26" s="46"/>
    </row>
    <row r="43" spans="1:2">
      <c r="A43" s="30" t="s">
        <v>111</v>
      </c>
      <c r="B43" s="30"/>
    </row>
    <row r="44" spans="1:2">
      <c r="A44" s="30" t="s">
        <v>113</v>
      </c>
      <c r="B44" s="30" t="s">
        <v>112</v>
      </c>
    </row>
    <row r="45" spans="1:2">
      <c r="A45" s="30">
        <v>10</v>
      </c>
      <c r="B45" s="30" t="s">
        <v>3</v>
      </c>
    </row>
    <row r="46" spans="1:2">
      <c r="A46" s="30" t="str">
        <f>$A$45-1&amp;" - "&amp;$A$45-0.01</f>
        <v>9 - 9.99</v>
      </c>
      <c r="B46" s="30" t="s">
        <v>4</v>
      </c>
    </row>
    <row r="47" spans="1:2">
      <c r="A47" s="30" t="str">
        <f>$A$45-2&amp;" - "&amp;$A$45-1.01</f>
        <v>8 - 8.99</v>
      </c>
      <c r="B47" s="30" t="s">
        <v>5</v>
      </c>
    </row>
    <row r="48" spans="1:2">
      <c r="A48" s="30" t="str">
        <f>$A$45-3&amp;" - "&amp;$A$45-2.01</f>
        <v>7 - 7.99</v>
      </c>
      <c r="B48" s="30" t="s">
        <v>6</v>
      </c>
    </row>
    <row r="49" spans="1:2">
      <c r="A49" s="30" t="str">
        <f>$A$45-4&amp;" - "&amp;$A$45-3.01</f>
        <v>6 - 6.99</v>
      </c>
      <c r="B49" s="30" t="s">
        <v>7</v>
      </c>
    </row>
    <row r="50" spans="1:2">
      <c r="A50" s="30" t="str">
        <f>$A$45-5&amp;" - "&amp;$A$45-4.01</f>
        <v>5 - 5.99</v>
      </c>
      <c r="B50" s="30" t="s">
        <v>8</v>
      </c>
    </row>
    <row r="51" spans="1:2">
      <c r="A51" s="30" t="str">
        <f>$A$45-6&amp;" - "&amp;$A$45-5.01</f>
        <v>4 - 4.99</v>
      </c>
      <c r="B51" s="30" t="s">
        <v>9</v>
      </c>
    </row>
  </sheetData>
  <mergeCells count="25">
    <mergeCell ref="A1:W1"/>
    <mergeCell ref="A2:W2"/>
    <mergeCell ref="A3:W3"/>
    <mergeCell ref="A5:A7"/>
    <mergeCell ref="B5:B7"/>
    <mergeCell ref="C5:C7"/>
    <mergeCell ref="D5:D7"/>
    <mergeCell ref="E5:T5"/>
    <mergeCell ref="W5:W7"/>
    <mergeCell ref="U5:V5"/>
    <mergeCell ref="A4:W4"/>
    <mergeCell ref="A26:D26"/>
    <mergeCell ref="S26:W26"/>
    <mergeCell ref="Q6:R6"/>
    <mergeCell ref="S6:T6"/>
    <mergeCell ref="U6:U7"/>
    <mergeCell ref="V6:V7"/>
    <mergeCell ref="A25:D25"/>
    <mergeCell ref="S25:W25"/>
    <mergeCell ref="E6:F6"/>
    <mergeCell ref="G6:H6"/>
    <mergeCell ref="I6:J6"/>
    <mergeCell ref="K6:L6"/>
    <mergeCell ref="M6:N6"/>
    <mergeCell ref="O6:P6"/>
  </mergeCells>
  <pageMargins left="1.2" right="0" top="0.85" bottom="0.6" header="0.3" footer="0.3"/>
  <pageSetup paperSize="5" scale="9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5:D12"/>
  <sheetViews>
    <sheetView workbookViewId="0">
      <selection activeCell="D5" sqref="D5:D12"/>
    </sheetView>
  </sheetViews>
  <sheetFormatPr defaultRowHeight="15"/>
  <sheetData>
    <row r="5" spans="4:4">
      <c r="D5" t="s">
        <v>3</v>
      </c>
    </row>
    <row r="6" spans="4:4">
      <c r="D6" t="s">
        <v>4</v>
      </c>
    </row>
    <row r="7" spans="4:4">
      <c r="D7" t="s">
        <v>5</v>
      </c>
    </row>
    <row r="8" spans="4:4">
      <c r="D8" t="s">
        <v>6</v>
      </c>
    </row>
    <row r="9" spans="4:4">
      <c r="D9" t="s">
        <v>7</v>
      </c>
    </row>
    <row r="10" spans="4:4">
      <c r="D10" t="s">
        <v>8</v>
      </c>
    </row>
    <row r="11" spans="4:4">
      <c r="D11" t="s">
        <v>9</v>
      </c>
    </row>
    <row r="12" spans="4:4">
      <c r="D12" t="s">
        <v>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81"/>
  <sheetViews>
    <sheetView topLeftCell="A79" workbookViewId="0">
      <selection activeCell="L116" sqref="L116"/>
    </sheetView>
  </sheetViews>
  <sheetFormatPr defaultRowHeight="15"/>
  <cols>
    <col min="2" max="2" width="15.7109375" customWidth="1"/>
    <col min="3" max="3" width="16.28515625" bestFit="1" customWidth="1"/>
    <col min="4" max="4" width="3.28515625" customWidth="1"/>
    <col min="5" max="5" width="10.28515625" customWidth="1"/>
    <col min="6" max="6" width="5.42578125" customWidth="1"/>
    <col min="7" max="7" width="2.140625" customWidth="1"/>
    <col min="8" max="8" width="3.140625" customWidth="1"/>
    <col min="9" max="9" width="2.140625" customWidth="1"/>
    <col min="10" max="10" width="2.28515625" customWidth="1"/>
    <col min="11" max="11" width="4.7109375" customWidth="1"/>
    <col min="12" max="12" width="7.7109375" customWidth="1"/>
    <col min="13" max="13" width="8.28515625" customWidth="1"/>
    <col min="14" max="14" width="12.85546875" bestFit="1" customWidth="1"/>
    <col min="15" max="15" width="11.28515625" bestFit="1" customWidth="1"/>
  </cols>
  <sheetData>
    <row r="1" spans="2:15">
      <c r="B1" s="17"/>
      <c r="C1" s="17"/>
      <c r="D1" s="88" t="s">
        <v>53</v>
      </c>
      <c r="E1" s="89"/>
      <c r="F1" s="89"/>
      <c r="G1" s="89"/>
      <c r="H1" s="89"/>
      <c r="I1" s="17"/>
      <c r="J1" s="17"/>
      <c r="K1" s="17"/>
      <c r="L1" s="17"/>
      <c r="M1" s="17"/>
      <c r="N1" s="17"/>
      <c r="O1" s="17"/>
    </row>
    <row r="2" spans="2:15">
      <c r="B2" s="17"/>
      <c r="C2" s="17"/>
      <c r="D2" s="17"/>
      <c r="E2" s="17"/>
      <c r="F2" s="17"/>
      <c r="G2" s="17"/>
      <c r="H2" s="18" t="s">
        <v>54</v>
      </c>
      <c r="I2" s="17"/>
      <c r="J2" s="18" t="s">
        <v>55</v>
      </c>
      <c r="K2" s="17"/>
      <c r="L2" s="18" t="s">
        <v>56</v>
      </c>
      <c r="M2" s="17"/>
      <c r="N2" s="18" t="s">
        <v>44</v>
      </c>
      <c r="O2" s="17"/>
    </row>
    <row r="3" spans="2:15" ht="18.75">
      <c r="B3" s="90" t="s">
        <v>57</v>
      </c>
      <c r="C3" s="90" t="s">
        <v>58</v>
      </c>
      <c r="D3" s="86" t="s">
        <v>59</v>
      </c>
      <c r="E3" s="87"/>
      <c r="F3" s="86" t="s">
        <v>60</v>
      </c>
      <c r="G3" s="87"/>
      <c r="H3" s="86" t="s">
        <v>61</v>
      </c>
      <c r="I3" s="87"/>
      <c r="J3" s="86" t="s">
        <v>62</v>
      </c>
      <c r="K3" s="87"/>
      <c r="L3" s="86" t="s">
        <v>63</v>
      </c>
      <c r="M3" s="87"/>
      <c r="N3" s="86" t="s">
        <v>64</v>
      </c>
      <c r="O3" s="87"/>
    </row>
    <row r="4" spans="2:15">
      <c r="B4" s="91"/>
      <c r="C4" s="91"/>
      <c r="D4" s="19" t="s">
        <v>65</v>
      </c>
      <c r="E4" s="19" t="s">
        <v>66</v>
      </c>
      <c r="F4" s="19" t="s">
        <v>65</v>
      </c>
      <c r="G4" s="19" t="s">
        <v>66</v>
      </c>
      <c r="H4" s="19" t="s">
        <v>65</v>
      </c>
      <c r="I4" s="19" t="s">
        <v>66</v>
      </c>
      <c r="J4" s="19" t="s">
        <v>65</v>
      </c>
      <c r="K4" s="19" t="s">
        <v>66</v>
      </c>
      <c r="L4" s="19" t="s">
        <v>65</v>
      </c>
      <c r="M4" s="19" t="s">
        <v>66</v>
      </c>
      <c r="N4" s="19" t="s">
        <v>65</v>
      </c>
      <c r="O4" s="19" t="s">
        <v>66</v>
      </c>
    </row>
    <row r="5" spans="2:15">
      <c r="B5" s="20" t="s">
        <v>67</v>
      </c>
      <c r="C5" s="20" t="s">
        <v>68</v>
      </c>
      <c r="D5" s="20">
        <f t="shared" ref="D5:E28" si="0">C35</f>
        <v>23</v>
      </c>
      <c r="E5" s="20">
        <f t="shared" si="0"/>
        <v>48</v>
      </c>
      <c r="F5" s="20">
        <f t="shared" ref="F5:G28" si="1">C35</f>
        <v>23</v>
      </c>
      <c r="G5" s="20">
        <f t="shared" si="1"/>
        <v>48</v>
      </c>
      <c r="H5" s="20">
        <f t="shared" ref="H5:I28" si="2">SUM(E35,G35,I35)</f>
        <v>20</v>
      </c>
      <c r="I5" s="20">
        <f t="shared" si="2"/>
        <v>41</v>
      </c>
      <c r="J5" s="20">
        <f t="shared" ref="J5:K28" si="3">SUM(K35,M35)</f>
        <v>0</v>
      </c>
      <c r="K5" s="20">
        <f t="shared" si="3"/>
        <v>2</v>
      </c>
      <c r="L5" s="20">
        <f t="shared" ref="L5:M28" si="4">SUM(O35,Q35)</f>
        <v>0</v>
      </c>
      <c r="M5" s="20">
        <f t="shared" si="4"/>
        <v>0</v>
      </c>
      <c r="N5" s="20">
        <f t="shared" ref="N5:O28" si="5">SUM(S35,U35)</f>
        <v>3</v>
      </c>
      <c r="O5" s="20">
        <f t="shared" si="5"/>
        <v>5</v>
      </c>
    </row>
    <row r="6" spans="2:15">
      <c r="B6" s="20" t="s">
        <v>69</v>
      </c>
      <c r="C6" s="20" t="s">
        <v>70</v>
      </c>
      <c r="D6" s="20">
        <f t="shared" si="0"/>
        <v>23</v>
      </c>
      <c r="E6" s="20">
        <f t="shared" si="0"/>
        <v>34</v>
      </c>
      <c r="F6" s="20">
        <f t="shared" si="1"/>
        <v>23</v>
      </c>
      <c r="G6" s="20">
        <f t="shared" si="1"/>
        <v>34</v>
      </c>
      <c r="H6" s="20">
        <f t="shared" si="2"/>
        <v>18</v>
      </c>
      <c r="I6" s="20">
        <f t="shared" si="2"/>
        <v>24</v>
      </c>
      <c r="J6" s="20">
        <f t="shared" si="3"/>
        <v>1</v>
      </c>
      <c r="K6" s="20">
        <f t="shared" si="3"/>
        <v>1</v>
      </c>
      <c r="L6" s="20">
        <f t="shared" si="4"/>
        <v>1</v>
      </c>
      <c r="M6" s="20">
        <f t="shared" si="4"/>
        <v>0</v>
      </c>
      <c r="N6" s="20">
        <f t="shared" si="5"/>
        <v>3</v>
      </c>
      <c r="O6" s="20">
        <f t="shared" si="5"/>
        <v>9</v>
      </c>
    </row>
    <row r="7" spans="2:15">
      <c r="B7" s="20" t="s">
        <v>71</v>
      </c>
      <c r="C7" s="20" t="s">
        <v>68</v>
      </c>
      <c r="D7" s="20">
        <f t="shared" si="0"/>
        <v>40</v>
      </c>
      <c r="E7" s="20">
        <f t="shared" si="0"/>
        <v>102</v>
      </c>
      <c r="F7" s="20">
        <f t="shared" si="1"/>
        <v>40</v>
      </c>
      <c r="G7" s="20">
        <f t="shared" si="1"/>
        <v>102</v>
      </c>
      <c r="H7" s="20">
        <f t="shared" si="2"/>
        <v>38</v>
      </c>
      <c r="I7" s="20">
        <f t="shared" si="2"/>
        <v>91</v>
      </c>
      <c r="J7" s="20">
        <f t="shared" si="3"/>
        <v>0</v>
      </c>
      <c r="K7" s="20">
        <f t="shared" si="3"/>
        <v>0</v>
      </c>
      <c r="L7" s="20">
        <f t="shared" si="4"/>
        <v>0</v>
      </c>
      <c r="M7" s="20">
        <f t="shared" si="4"/>
        <v>0</v>
      </c>
      <c r="N7" s="20">
        <f t="shared" si="5"/>
        <v>2</v>
      </c>
      <c r="O7" s="20">
        <f t="shared" si="5"/>
        <v>11</v>
      </c>
    </row>
    <row r="8" spans="2:15">
      <c r="B8" s="20" t="s">
        <v>72</v>
      </c>
      <c r="C8" s="20" t="s">
        <v>70</v>
      </c>
      <c r="D8" s="20">
        <f t="shared" si="0"/>
        <v>4</v>
      </c>
      <c r="E8" s="20">
        <f t="shared" si="0"/>
        <v>71</v>
      </c>
      <c r="F8" s="20">
        <f t="shared" si="1"/>
        <v>4</v>
      </c>
      <c r="G8" s="20">
        <f t="shared" si="1"/>
        <v>71</v>
      </c>
      <c r="H8" s="20">
        <f t="shared" si="2"/>
        <v>4</v>
      </c>
      <c r="I8" s="20">
        <f t="shared" si="2"/>
        <v>50</v>
      </c>
      <c r="J8" s="20">
        <f t="shared" si="3"/>
        <v>0</v>
      </c>
      <c r="K8" s="20">
        <f t="shared" si="3"/>
        <v>1</v>
      </c>
      <c r="L8" s="20">
        <f t="shared" si="4"/>
        <v>0</v>
      </c>
      <c r="M8" s="20">
        <f t="shared" si="4"/>
        <v>0</v>
      </c>
      <c r="N8" s="20">
        <f t="shared" si="5"/>
        <v>0</v>
      </c>
      <c r="O8" s="20">
        <f t="shared" si="5"/>
        <v>20</v>
      </c>
    </row>
    <row r="9" spans="2:15">
      <c r="B9" s="19" t="s">
        <v>73</v>
      </c>
      <c r="C9" s="19" t="s">
        <v>68</v>
      </c>
      <c r="D9" s="19">
        <f t="shared" si="0"/>
        <v>8</v>
      </c>
      <c r="E9" s="19">
        <f t="shared" si="0"/>
        <v>59</v>
      </c>
      <c r="F9" s="19">
        <f t="shared" si="1"/>
        <v>8</v>
      </c>
      <c r="G9" s="19">
        <f t="shared" si="1"/>
        <v>59</v>
      </c>
      <c r="H9" s="19">
        <f t="shared" si="2"/>
        <v>7</v>
      </c>
      <c r="I9" s="19">
        <f t="shared" si="2"/>
        <v>45</v>
      </c>
      <c r="J9" s="19">
        <f t="shared" si="3"/>
        <v>0</v>
      </c>
      <c r="K9" s="19">
        <f t="shared" si="3"/>
        <v>1</v>
      </c>
      <c r="L9" s="19">
        <f t="shared" si="4"/>
        <v>0</v>
      </c>
      <c r="M9" s="19">
        <f t="shared" si="4"/>
        <v>0</v>
      </c>
      <c r="N9" s="19">
        <f t="shared" si="5"/>
        <v>1</v>
      </c>
      <c r="O9" s="19">
        <f t="shared" si="5"/>
        <v>13</v>
      </c>
    </row>
    <row r="10" spans="2:15">
      <c r="B10" s="19" t="s">
        <v>74</v>
      </c>
      <c r="C10" s="19" t="s">
        <v>70</v>
      </c>
      <c r="D10" s="19">
        <f t="shared" si="0"/>
        <v>27</v>
      </c>
      <c r="E10" s="19">
        <f t="shared" si="0"/>
        <v>38</v>
      </c>
      <c r="F10" s="19">
        <f t="shared" si="1"/>
        <v>27</v>
      </c>
      <c r="G10" s="19">
        <f t="shared" si="1"/>
        <v>38</v>
      </c>
      <c r="H10" s="19">
        <f t="shared" si="2"/>
        <v>26</v>
      </c>
      <c r="I10" s="19">
        <f t="shared" si="2"/>
        <v>36</v>
      </c>
      <c r="J10" s="19">
        <f t="shared" si="3"/>
        <v>0</v>
      </c>
      <c r="K10" s="19">
        <f t="shared" si="3"/>
        <v>0</v>
      </c>
      <c r="L10" s="19">
        <f t="shared" si="4"/>
        <v>0</v>
      </c>
      <c r="M10" s="19">
        <f t="shared" si="4"/>
        <v>0</v>
      </c>
      <c r="N10" s="19">
        <f t="shared" si="5"/>
        <v>1</v>
      </c>
      <c r="O10" s="19">
        <f t="shared" si="5"/>
        <v>2</v>
      </c>
    </row>
    <row r="11" spans="2:15">
      <c r="B11" s="19" t="s">
        <v>75</v>
      </c>
      <c r="C11" s="19" t="s">
        <v>68</v>
      </c>
      <c r="D11" s="19">
        <f t="shared" si="0"/>
        <v>21</v>
      </c>
      <c r="E11" s="19">
        <f t="shared" si="0"/>
        <v>48</v>
      </c>
      <c r="F11" s="19">
        <f t="shared" si="1"/>
        <v>21</v>
      </c>
      <c r="G11" s="19">
        <f t="shared" si="1"/>
        <v>48</v>
      </c>
      <c r="H11" s="19">
        <f t="shared" si="2"/>
        <v>19</v>
      </c>
      <c r="I11" s="19">
        <f t="shared" si="2"/>
        <v>42</v>
      </c>
      <c r="J11" s="19">
        <f t="shared" si="3"/>
        <v>1</v>
      </c>
      <c r="K11" s="19">
        <f t="shared" si="3"/>
        <v>2</v>
      </c>
      <c r="L11" s="19">
        <f t="shared" si="4"/>
        <v>0</v>
      </c>
      <c r="M11" s="19">
        <f t="shared" si="4"/>
        <v>0</v>
      </c>
      <c r="N11" s="19">
        <f t="shared" si="5"/>
        <v>1</v>
      </c>
      <c r="O11" s="19">
        <f t="shared" si="5"/>
        <v>4</v>
      </c>
    </row>
    <row r="12" spans="2:15">
      <c r="B12" s="19" t="s">
        <v>76</v>
      </c>
      <c r="C12" s="19" t="s">
        <v>70</v>
      </c>
      <c r="D12" s="19">
        <f t="shared" si="0"/>
        <v>23</v>
      </c>
      <c r="E12" s="19">
        <f t="shared" si="0"/>
        <v>34</v>
      </c>
      <c r="F12" s="19">
        <f t="shared" si="1"/>
        <v>23</v>
      </c>
      <c r="G12" s="19">
        <f t="shared" si="1"/>
        <v>34</v>
      </c>
      <c r="H12" s="19">
        <f t="shared" si="2"/>
        <v>18</v>
      </c>
      <c r="I12" s="19">
        <f t="shared" si="2"/>
        <v>23</v>
      </c>
      <c r="J12" s="19">
        <f t="shared" si="3"/>
        <v>2</v>
      </c>
      <c r="K12" s="19">
        <f t="shared" si="3"/>
        <v>4</v>
      </c>
      <c r="L12" s="19">
        <f t="shared" si="4"/>
        <v>0</v>
      </c>
      <c r="M12" s="19">
        <f t="shared" si="4"/>
        <v>0</v>
      </c>
      <c r="N12" s="19">
        <f t="shared" si="5"/>
        <v>3</v>
      </c>
      <c r="O12" s="19">
        <f t="shared" si="5"/>
        <v>7</v>
      </c>
    </row>
    <row r="13" spans="2:15">
      <c r="B13" s="20" t="s">
        <v>77</v>
      </c>
      <c r="C13" s="20" t="s">
        <v>68</v>
      </c>
      <c r="D13" s="20">
        <f t="shared" si="0"/>
        <v>40</v>
      </c>
      <c r="E13" s="20">
        <f t="shared" si="0"/>
        <v>102</v>
      </c>
      <c r="F13" s="20">
        <f t="shared" si="1"/>
        <v>40</v>
      </c>
      <c r="G13" s="20">
        <f t="shared" si="1"/>
        <v>102</v>
      </c>
      <c r="H13" s="20">
        <f t="shared" si="2"/>
        <v>37</v>
      </c>
      <c r="I13" s="20">
        <f t="shared" si="2"/>
        <v>92</v>
      </c>
      <c r="J13" s="20">
        <f t="shared" si="3"/>
        <v>2</v>
      </c>
      <c r="K13" s="20">
        <f t="shared" si="3"/>
        <v>0</v>
      </c>
      <c r="L13" s="20">
        <f t="shared" si="4"/>
        <v>0</v>
      </c>
      <c r="M13" s="20">
        <f t="shared" si="4"/>
        <v>0</v>
      </c>
      <c r="N13" s="20">
        <f t="shared" si="5"/>
        <v>1</v>
      </c>
      <c r="O13" s="20">
        <f t="shared" si="5"/>
        <v>10</v>
      </c>
    </row>
    <row r="14" spans="2:15">
      <c r="B14" s="20" t="s">
        <v>78</v>
      </c>
      <c r="C14" s="20" t="s">
        <v>70</v>
      </c>
      <c r="D14" s="20">
        <f t="shared" si="0"/>
        <v>4</v>
      </c>
      <c r="E14" s="20">
        <f t="shared" si="0"/>
        <v>71</v>
      </c>
      <c r="F14" s="20">
        <f t="shared" si="1"/>
        <v>4</v>
      </c>
      <c r="G14" s="20">
        <f t="shared" si="1"/>
        <v>71</v>
      </c>
      <c r="H14" s="20">
        <f t="shared" si="2"/>
        <v>3</v>
      </c>
      <c r="I14" s="20">
        <f t="shared" si="2"/>
        <v>28</v>
      </c>
      <c r="J14" s="20">
        <f t="shared" si="3"/>
        <v>1</v>
      </c>
      <c r="K14" s="20">
        <f t="shared" si="3"/>
        <v>30</v>
      </c>
      <c r="L14" s="20">
        <f t="shared" si="4"/>
        <v>0</v>
      </c>
      <c r="M14" s="20">
        <f t="shared" si="4"/>
        <v>0</v>
      </c>
      <c r="N14" s="20">
        <f t="shared" si="5"/>
        <v>0</v>
      </c>
      <c r="O14" s="20">
        <f t="shared" si="5"/>
        <v>13</v>
      </c>
    </row>
    <row r="15" spans="2:15">
      <c r="B15" s="20" t="s">
        <v>79</v>
      </c>
      <c r="C15" s="20" t="s">
        <v>68</v>
      </c>
      <c r="D15" s="20">
        <f t="shared" si="0"/>
        <v>8</v>
      </c>
      <c r="E15" s="20">
        <f t="shared" si="0"/>
        <v>59</v>
      </c>
      <c r="F15" s="20">
        <f t="shared" si="1"/>
        <v>8</v>
      </c>
      <c r="G15" s="20">
        <f t="shared" si="1"/>
        <v>59</v>
      </c>
      <c r="H15" s="20">
        <f t="shared" si="2"/>
        <v>6</v>
      </c>
      <c r="I15" s="20">
        <f t="shared" si="2"/>
        <v>24</v>
      </c>
      <c r="J15" s="20">
        <f t="shared" si="3"/>
        <v>0</v>
      </c>
      <c r="K15" s="20">
        <f t="shared" si="3"/>
        <v>20</v>
      </c>
      <c r="L15" s="20">
        <f t="shared" si="4"/>
        <v>0</v>
      </c>
      <c r="M15" s="20">
        <f t="shared" si="4"/>
        <v>0</v>
      </c>
      <c r="N15" s="20">
        <f t="shared" si="5"/>
        <v>2</v>
      </c>
      <c r="O15" s="20">
        <f t="shared" si="5"/>
        <v>15</v>
      </c>
    </row>
    <row r="16" spans="2:15">
      <c r="B16" s="20" t="s">
        <v>80</v>
      </c>
      <c r="C16" s="20" t="s">
        <v>70</v>
      </c>
      <c r="D16" s="20">
        <f t="shared" si="0"/>
        <v>21</v>
      </c>
      <c r="E16" s="20">
        <f t="shared" si="0"/>
        <v>29</v>
      </c>
      <c r="F16" s="20">
        <f t="shared" si="1"/>
        <v>21</v>
      </c>
      <c r="G16" s="20">
        <f t="shared" si="1"/>
        <v>29</v>
      </c>
      <c r="H16" s="20">
        <f t="shared" si="2"/>
        <v>20</v>
      </c>
      <c r="I16" s="20">
        <f t="shared" si="2"/>
        <v>28</v>
      </c>
      <c r="J16" s="20">
        <f t="shared" si="3"/>
        <v>0</v>
      </c>
      <c r="K16" s="20">
        <f t="shared" si="3"/>
        <v>0</v>
      </c>
      <c r="L16" s="20">
        <f t="shared" si="4"/>
        <v>0</v>
      </c>
      <c r="M16" s="20">
        <f t="shared" si="4"/>
        <v>0</v>
      </c>
      <c r="N16" s="20">
        <f t="shared" si="5"/>
        <v>1</v>
      </c>
      <c r="O16" s="20">
        <f t="shared" si="5"/>
        <v>1</v>
      </c>
    </row>
    <row r="17" spans="2:26">
      <c r="B17" s="19" t="s">
        <v>81</v>
      </c>
      <c r="C17" s="19" t="s">
        <v>68</v>
      </c>
      <c r="D17" s="19">
        <f t="shared" si="0"/>
        <v>17</v>
      </c>
      <c r="E17" s="19">
        <f t="shared" si="0"/>
        <v>19</v>
      </c>
      <c r="F17" s="19">
        <f t="shared" si="1"/>
        <v>17</v>
      </c>
      <c r="G17" s="19">
        <f t="shared" si="1"/>
        <v>19</v>
      </c>
      <c r="H17" s="19">
        <f t="shared" si="2"/>
        <v>17</v>
      </c>
      <c r="I17" s="19">
        <f t="shared" si="2"/>
        <v>19</v>
      </c>
      <c r="J17" s="19">
        <f t="shared" si="3"/>
        <v>0</v>
      </c>
      <c r="K17" s="19">
        <f t="shared" si="3"/>
        <v>0</v>
      </c>
      <c r="L17" s="19">
        <f t="shared" si="4"/>
        <v>0</v>
      </c>
      <c r="M17" s="19">
        <f t="shared" si="4"/>
        <v>0</v>
      </c>
      <c r="N17" s="19">
        <f t="shared" si="5"/>
        <v>0</v>
      </c>
      <c r="O17" s="19">
        <f t="shared" si="5"/>
        <v>0</v>
      </c>
    </row>
    <row r="18" spans="2:26">
      <c r="B18" s="19" t="s">
        <v>82</v>
      </c>
      <c r="C18" s="19" t="s">
        <v>70</v>
      </c>
      <c r="D18" s="19">
        <f t="shared" si="0"/>
        <v>17</v>
      </c>
      <c r="E18" s="19">
        <f t="shared" si="0"/>
        <v>15</v>
      </c>
      <c r="F18" s="19">
        <f t="shared" si="1"/>
        <v>17</v>
      </c>
      <c r="G18" s="19">
        <f t="shared" si="1"/>
        <v>15</v>
      </c>
      <c r="H18" s="19">
        <f t="shared" si="2"/>
        <v>16</v>
      </c>
      <c r="I18" s="19">
        <f t="shared" si="2"/>
        <v>11</v>
      </c>
      <c r="J18" s="19">
        <f t="shared" si="3"/>
        <v>1</v>
      </c>
      <c r="K18" s="19">
        <f t="shared" si="3"/>
        <v>0</v>
      </c>
      <c r="L18" s="19">
        <f t="shared" si="4"/>
        <v>0</v>
      </c>
      <c r="M18" s="19">
        <f t="shared" si="4"/>
        <v>0</v>
      </c>
      <c r="N18" s="19">
        <f t="shared" si="5"/>
        <v>0</v>
      </c>
      <c r="O18" s="19">
        <f t="shared" si="5"/>
        <v>4</v>
      </c>
    </row>
    <row r="19" spans="2:26">
      <c r="B19" s="19" t="s">
        <v>83</v>
      </c>
      <c r="C19" s="19" t="s">
        <v>68</v>
      </c>
      <c r="D19" s="19">
        <f t="shared" si="0"/>
        <v>46</v>
      </c>
      <c r="E19" s="19">
        <f t="shared" si="0"/>
        <v>79</v>
      </c>
      <c r="F19" s="19">
        <f t="shared" si="1"/>
        <v>46</v>
      </c>
      <c r="G19" s="19">
        <f t="shared" si="1"/>
        <v>79</v>
      </c>
      <c r="H19" s="19">
        <f t="shared" si="2"/>
        <v>44</v>
      </c>
      <c r="I19" s="19">
        <f t="shared" si="2"/>
        <v>72</v>
      </c>
      <c r="J19" s="19">
        <f t="shared" si="3"/>
        <v>0</v>
      </c>
      <c r="K19" s="19">
        <f t="shared" si="3"/>
        <v>0</v>
      </c>
      <c r="L19" s="19">
        <f t="shared" si="4"/>
        <v>0</v>
      </c>
      <c r="M19" s="19">
        <f t="shared" si="4"/>
        <v>0</v>
      </c>
      <c r="N19" s="19">
        <f t="shared" si="5"/>
        <v>2</v>
      </c>
      <c r="O19" s="19">
        <f t="shared" si="5"/>
        <v>7</v>
      </c>
    </row>
    <row r="20" spans="2:26">
      <c r="B20" s="19" t="s">
        <v>84</v>
      </c>
      <c r="C20" s="19" t="s">
        <v>70</v>
      </c>
      <c r="D20" s="19">
        <f t="shared" si="0"/>
        <v>2</v>
      </c>
      <c r="E20" s="19">
        <f t="shared" si="0"/>
        <v>48</v>
      </c>
      <c r="F20" s="19">
        <f t="shared" si="1"/>
        <v>2</v>
      </c>
      <c r="G20" s="19">
        <f t="shared" si="1"/>
        <v>48</v>
      </c>
      <c r="H20" s="19">
        <f t="shared" si="2"/>
        <v>2</v>
      </c>
      <c r="I20" s="19">
        <f t="shared" si="2"/>
        <v>45</v>
      </c>
      <c r="J20" s="19">
        <f t="shared" si="3"/>
        <v>0</v>
      </c>
      <c r="K20" s="19">
        <f t="shared" si="3"/>
        <v>2</v>
      </c>
      <c r="L20" s="19">
        <f t="shared" si="4"/>
        <v>0</v>
      </c>
      <c r="M20" s="19">
        <f t="shared" si="4"/>
        <v>0</v>
      </c>
      <c r="N20" s="19">
        <f t="shared" si="5"/>
        <v>0</v>
      </c>
      <c r="O20" s="19">
        <f t="shared" si="5"/>
        <v>1</v>
      </c>
    </row>
    <row r="21" spans="2:26">
      <c r="B21" s="20" t="s">
        <v>85</v>
      </c>
      <c r="C21" s="20" t="s">
        <v>68</v>
      </c>
      <c r="D21" s="20">
        <f t="shared" si="0"/>
        <v>4</v>
      </c>
      <c r="E21" s="20">
        <f t="shared" si="0"/>
        <v>35</v>
      </c>
      <c r="F21" s="20">
        <f t="shared" si="1"/>
        <v>4</v>
      </c>
      <c r="G21" s="20">
        <f t="shared" si="1"/>
        <v>35</v>
      </c>
      <c r="H21" s="20">
        <f t="shared" si="2"/>
        <v>3</v>
      </c>
      <c r="I21" s="20">
        <f t="shared" si="2"/>
        <v>27</v>
      </c>
      <c r="J21" s="20">
        <f t="shared" si="3"/>
        <v>1</v>
      </c>
      <c r="K21" s="20">
        <f t="shared" si="3"/>
        <v>6</v>
      </c>
      <c r="L21" s="20">
        <f t="shared" si="4"/>
        <v>0</v>
      </c>
      <c r="M21" s="20">
        <f t="shared" si="4"/>
        <v>0</v>
      </c>
      <c r="N21" s="20">
        <f t="shared" si="5"/>
        <v>0</v>
      </c>
      <c r="O21" s="20">
        <f t="shared" si="5"/>
        <v>2</v>
      </c>
    </row>
    <row r="22" spans="2:26">
      <c r="B22" s="20" t="s">
        <v>86</v>
      </c>
      <c r="C22" s="20" t="s">
        <v>70</v>
      </c>
      <c r="D22" s="20">
        <f t="shared" si="0"/>
        <v>21</v>
      </c>
      <c r="E22" s="20">
        <f t="shared" si="0"/>
        <v>29</v>
      </c>
      <c r="F22" s="20">
        <f t="shared" si="1"/>
        <v>21</v>
      </c>
      <c r="G22" s="20">
        <f t="shared" si="1"/>
        <v>29</v>
      </c>
      <c r="H22" s="20">
        <f t="shared" si="2"/>
        <v>18</v>
      </c>
      <c r="I22" s="20">
        <f t="shared" si="2"/>
        <v>29</v>
      </c>
      <c r="J22" s="20">
        <f t="shared" si="3"/>
        <v>1</v>
      </c>
      <c r="K22" s="20">
        <f t="shared" si="3"/>
        <v>0</v>
      </c>
      <c r="L22" s="20">
        <f t="shared" si="4"/>
        <v>0</v>
      </c>
      <c r="M22" s="20">
        <f t="shared" si="4"/>
        <v>0</v>
      </c>
      <c r="N22" s="20">
        <f t="shared" si="5"/>
        <v>2</v>
      </c>
      <c r="O22" s="20">
        <f t="shared" si="5"/>
        <v>0</v>
      </c>
    </row>
    <row r="23" spans="2:26">
      <c r="B23" s="20" t="s">
        <v>87</v>
      </c>
      <c r="C23" s="20" t="s">
        <v>68</v>
      </c>
      <c r="D23" s="20">
        <f t="shared" si="0"/>
        <v>17</v>
      </c>
      <c r="E23" s="20">
        <f t="shared" si="0"/>
        <v>19</v>
      </c>
      <c r="F23" s="20">
        <f t="shared" si="1"/>
        <v>17</v>
      </c>
      <c r="G23" s="20">
        <f t="shared" si="1"/>
        <v>19</v>
      </c>
      <c r="H23" s="20">
        <f t="shared" si="2"/>
        <v>15</v>
      </c>
      <c r="I23" s="20">
        <f t="shared" si="2"/>
        <v>19</v>
      </c>
      <c r="J23" s="20">
        <f t="shared" si="3"/>
        <v>1</v>
      </c>
      <c r="K23" s="20">
        <f t="shared" si="3"/>
        <v>0</v>
      </c>
      <c r="L23" s="20">
        <f t="shared" si="4"/>
        <v>0</v>
      </c>
      <c r="M23" s="20">
        <f t="shared" si="4"/>
        <v>0</v>
      </c>
      <c r="N23" s="20">
        <f t="shared" si="5"/>
        <v>1</v>
      </c>
      <c r="O23" s="20">
        <f t="shared" si="5"/>
        <v>0</v>
      </c>
    </row>
    <row r="24" spans="2:26">
      <c r="B24" s="20" t="s">
        <v>88</v>
      </c>
      <c r="C24" s="20" t="s">
        <v>70</v>
      </c>
      <c r="D24" s="20">
        <f t="shared" si="0"/>
        <v>17</v>
      </c>
      <c r="E24" s="20">
        <f t="shared" si="0"/>
        <v>15</v>
      </c>
      <c r="F24" s="20">
        <f t="shared" si="1"/>
        <v>17</v>
      </c>
      <c r="G24" s="20">
        <f t="shared" si="1"/>
        <v>15</v>
      </c>
      <c r="H24" s="20">
        <f t="shared" si="2"/>
        <v>16</v>
      </c>
      <c r="I24" s="20">
        <f t="shared" si="2"/>
        <v>11</v>
      </c>
      <c r="J24" s="20">
        <f t="shared" si="3"/>
        <v>0</v>
      </c>
      <c r="K24" s="20">
        <f t="shared" si="3"/>
        <v>1</v>
      </c>
      <c r="L24" s="20">
        <f t="shared" si="4"/>
        <v>0</v>
      </c>
      <c r="M24" s="20">
        <f t="shared" si="4"/>
        <v>0</v>
      </c>
      <c r="N24" s="20">
        <f t="shared" si="5"/>
        <v>1</v>
      </c>
      <c r="O24" s="20">
        <f t="shared" si="5"/>
        <v>3</v>
      </c>
    </row>
    <row r="25" spans="2:26">
      <c r="B25" s="19" t="s">
        <v>89</v>
      </c>
      <c r="C25" s="19" t="s">
        <v>68</v>
      </c>
      <c r="D25" s="19">
        <f t="shared" si="0"/>
        <v>46</v>
      </c>
      <c r="E25" s="19">
        <f t="shared" si="0"/>
        <v>79</v>
      </c>
      <c r="F25" s="19">
        <f t="shared" si="1"/>
        <v>46</v>
      </c>
      <c r="G25" s="19">
        <f t="shared" si="1"/>
        <v>79</v>
      </c>
      <c r="H25" s="19">
        <f t="shared" si="2"/>
        <v>45</v>
      </c>
      <c r="I25" s="19">
        <f t="shared" si="2"/>
        <v>75</v>
      </c>
      <c r="J25" s="19">
        <f t="shared" si="3"/>
        <v>1</v>
      </c>
      <c r="K25" s="19">
        <f t="shared" si="3"/>
        <v>1</v>
      </c>
      <c r="L25" s="19">
        <f t="shared" si="4"/>
        <v>0</v>
      </c>
      <c r="M25" s="19">
        <f t="shared" si="4"/>
        <v>0</v>
      </c>
      <c r="N25" s="19">
        <f t="shared" si="5"/>
        <v>0</v>
      </c>
      <c r="O25" s="19">
        <f t="shared" si="5"/>
        <v>3</v>
      </c>
    </row>
    <row r="26" spans="2:26">
      <c r="B26" s="19" t="s">
        <v>90</v>
      </c>
      <c r="C26" s="19" t="s">
        <v>70</v>
      </c>
      <c r="D26" s="19">
        <f t="shared" si="0"/>
        <v>6</v>
      </c>
      <c r="E26" s="19">
        <f t="shared" si="0"/>
        <v>62</v>
      </c>
      <c r="F26" s="19">
        <f t="shared" si="1"/>
        <v>6</v>
      </c>
      <c r="G26" s="19">
        <f t="shared" si="1"/>
        <v>62</v>
      </c>
      <c r="H26" s="19">
        <f t="shared" si="2"/>
        <v>6</v>
      </c>
      <c r="I26" s="19">
        <f t="shared" si="2"/>
        <v>46</v>
      </c>
      <c r="J26" s="19">
        <f t="shared" si="3"/>
        <v>0</v>
      </c>
      <c r="K26" s="19">
        <f t="shared" si="3"/>
        <v>11</v>
      </c>
      <c r="L26" s="19">
        <f t="shared" si="4"/>
        <v>0</v>
      </c>
      <c r="M26" s="19">
        <f t="shared" si="4"/>
        <v>0</v>
      </c>
      <c r="N26" s="19">
        <f t="shared" si="5"/>
        <v>0</v>
      </c>
      <c r="O26" s="19">
        <f t="shared" si="5"/>
        <v>5</v>
      </c>
    </row>
    <row r="27" spans="2:26">
      <c r="B27" s="19" t="s">
        <v>91</v>
      </c>
      <c r="C27" s="19" t="s">
        <v>68</v>
      </c>
      <c r="D27" s="19">
        <f t="shared" si="0"/>
        <v>4</v>
      </c>
      <c r="E27" s="19">
        <f t="shared" si="0"/>
        <v>35</v>
      </c>
      <c r="F27" s="19">
        <f t="shared" si="1"/>
        <v>4</v>
      </c>
      <c r="G27" s="19">
        <f t="shared" si="1"/>
        <v>35</v>
      </c>
      <c r="H27" s="19">
        <f t="shared" si="2"/>
        <v>4</v>
      </c>
      <c r="I27" s="19">
        <f t="shared" si="2"/>
        <v>24</v>
      </c>
      <c r="J27" s="19">
        <f t="shared" si="3"/>
        <v>0</v>
      </c>
      <c r="K27" s="19">
        <f t="shared" si="3"/>
        <v>8</v>
      </c>
      <c r="L27" s="19">
        <f t="shared" si="4"/>
        <v>0</v>
      </c>
      <c r="M27" s="19">
        <f t="shared" si="4"/>
        <v>0</v>
      </c>
      <c r="N27" s="19">
        <f t="shared" si="5"/>
        <v>0</v>
      </c>
      <c r="O27" s="19">
        <f t="shared" si="5"/>
        <v>3</v>
      </c>
    </row>
    <row r="28" spans="2:26">
      <c r="B28" s="19" t="s">
        <v>92</v>
      </c>
      <c r="C28" s="19" t="s">
        <v>70</v>
      </c>
      <c r="D28" s="19">
        <f t="shared" si="0"/>
        <v>0</v>
      </c>
      <c r="E28" s="19">
        <f t="shared" si="0"/>
        <v>0</v>
      </c>
      <c r="F28" s="19">
        <f t="shared" si="1"/>
        <v>0</v>
      </c>
      <c r="G28" s="19">
        <f t="shared" si="1"/>
        <v>0</v>
      </c>
      <c r="H28" s="19">
        <f t="shared" si="2"/>
        <v>0</v>
      </c>
      <c r="I28" s="19">
        <f t="shared" si="2"/>
        <v>0</v>
      </c>
      <c r="J28" s="19">
        <f t="shared" si="3"/>
        <v>0</v>
      </c>
      <c r="K28" s="19">
        <f t="shared" si="3"/>
        <v>0</v>
      </c>
      <c r="L28" s="19">
        <f t="shared" si="4"/>
        <v>0</v>
      </c>
      <c r="M28" s="19">
        <f t="shared" si="4"/>
        <v>0</v>
      </c>
      <c r="N28" s="19">
        <f t="shared" si="5"/>
        <v>0</v>
      </c>
      <c r="O28" s="19">
        <f t="shared" si="5"/>
        <v>0</v>
      </c>
    </row>
    <row r="31" spans="2:26" s="17" customFormat="1" ht="15.75" customHeight="1">
      <c r="B31" s="21"/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</row>
    <row r="32" spans="2:26" s="17" customFormat="1" ht="15.75" customHeight="1">
      <c r="B32" s="19" t="s">
        <v>51</v>
      </c>
      <c r="C32" s="84" t="s">
        <v>93</v>
      </c>
      <c r="D32" s="85"/>
      <c r="E32" s="84" t="s">
        <v>94</v>
      </c>
      <c r="F32" s="85"/>
      <c r="G32" s="84" t="s">
        <v>4</v>
      </c>
      <c r="H32" s="85"/>
      <c r="I32" s="84" t="s">
        <v>5</v>
      </c>
      <c r="J32" s="85"/>
      <c r="K32" s="84" t="s">
        <v>6</v>
      </c>
      <c r="L32" s="85"/>
      <c r="M32" s="84" t="s">
        <v>7</v>
      </c>
      <c r="N32" s="85"/>
      <c r="O32" s="84" t="s">
        <v>8</v>
      </c>
      <c r="P32" s="85"/>
      <c r="Q32" s="84" t="s">
        <v>9</v>
      </c>
      <c r="R32" s="85"/>
      <c r="S32" s="84" t="s">
        <v>95</v>
      </c>
      <c r="T32" s="85"/>
      <c r="U32" s="84" t="s">
        <v>96</v>
      </c>
      <c r="V32" s="85"/>
      <c r="W32" s="84" t="s">
        <v>97</v>
      </c>
      <c r="X32" s="85"/>
      <c r="Y32" s="84" t="s">
        <v>98</v>
      </c>
      <c r="Z32" s="85"/>
    </row>
    <row r="33" spans="1:26" s="17" customFormat="1" ht="15.75" customHeight="1">
      <c r="A33" s="2" t="s">
        <v>100</v>
      </c>
      <c r="B33" s="19" t="s">
        <v>46</v>
      </c>
      <c r="C33" s="19" t="s">
        <v>44</v>
      </c>
      <c r="D33" s="19" t="s">
        <v>99</v>
      </c>
      <c r="E33" s="19" t="s">
        <v>44</v>
      </c>
      <c r="F33" s="19" t="s">
        <v>99</v>
      </c>
      <c r="G33" s="19" t="s">
        <v>44</v>
      </c>
      <c r="H33" s="19" t="s">
        <v>99</v>
      </c>
      <c r="I33" s="19" t="s">
        <v>44</v>
      </c>
      <c r="J33" s="19" t="s">
        <v>99</v>
      </c>
      <c r="K33" s="19" t="s">
        <v>44</v>
      </c>
      <c r="L33" s="19" t="s">
        <v>99</v>
      </c>
      <c r="M33" s="19" t="s">
        <v>44</v>
      </c>
      <c r="N33" s="19" t="s">
        <v>99</v>
      </c>
      <c r="O33" s="19" t="s">
        <v>44</v>
      </c>
      <c r="P33" s="19" t="s">
        <v>99</v>
      </c>
      <c r="Q33" s="19" t="s">
        <v>44</v>
      </c>
      <c r="R33" s="19" t="s">
        <v>99</v>
      </c>
      <c r="S33" s="19" t="s">
        <v>44</v>
      </c>
      <c r="T33" s="19" t="s">
        <v>99</v>
      </c>
      <c r="U33" s="19" t="s">
        <v>44</v>
      </c>
      <c r="V33" s="19" t="s">
        <v>99</v>
      </c>
      <c r="W33" s="19" t="s">
        <v>44</v>
      </c>
      <c r="X33" s="19" t="s">
        <v>99</v>
      </c>
      <c r="Y33" s="19" t="s">
        <v>44</v>
      </c>
      <c r="Z33" s="19" t="s">
        <v>99</v>
      </c>
    </row>
    <row r="34" spans="1:26" s="17" customFormat="1" ht="15.75" customHeight="1">
      <c r="A34" s="17">
        <v>1</v>
      </c>
      <c r="B34" s="20" t="s">
        <v>67</v>
      </c>
      <c r="C34" s="20">
        <v>27</v>
      </c>
      <c r="D34" s="20">
        <v>38</v>
      </c>
      <c r="E34" s="20">
        <v>12</v>
      </c>
      <c r="F34" s="20">
        <v>23</v>
      </c>
      <c r="G34" s="20">
        <v>14</v>
      </c>
      <c r="H34" s="20">
        <v>12</v>
      </c>
      <c r="I34" s="20">
        <v>1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3</v>
      </c>
      <c r="U34" s="20">
        <v>0</v>
      </c>
      <c r="V34" s="20">
        <v>0</v>
      </c>
      <c r="W34" s="20">
        <v>27</v>
      </c>
      <c r="X34" s="20">
        <v>35</v>
      </c>
      <c r="Y34" s="20">
        <f t="shared" ref="Y34:Y55" si="6">W34+U34+S34</f>
        <v>27</v>
      </c>
      <c r="Z34" s="20">
        <f t="shared" ref="Z34:Z55" si="7">X34+V34+T34</f>
        <v>38</v>
      </c>
    </row>
    <row r="35" spans="1:26" s="17" customFormat="1" ht="15.75" customHeight="1">
      <c r="A35" s="17">
        <v>1</v>
      </c>
      <c r="B35" s="19" t="s">
        <v>73</v>
      </c>
      <c r="C35" s="19">
        <v>23</v>
      </c>
      <c r="D35" s="19">
        <v>48</v>
      </c>
      <c r="E35" s="19">
        <v>9</v>
      </c>
      <c r="F35" s="19">
        <v>3</v>
      </c>
      <c r="G35" s="19">
        <v>8</v>
      </c>
      <c r="H35" s="19">
        <v>30</v>
      </c>
      <c r="I35" s="19">
        <v>3</v>
      </c>
      <c r="J35" s="19">
        <v>8</v>
      </c>
      <c r="K35" s="19">
        <v>0</v>
      </c>
      <c r="L35" s="19">
        <v>2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3</v>
      </c>
      <c r="T35" s="19">
        <v>5</v>
      </c>
      <c r="U35" s="19">
        <v>0</v>
      </c>
      <c r="V35" s="19">
        <v>0</v>
      </c>
      <c r="W35" s="19">
        <v>20</v>
      </c>
      <c r="X35" s="19">
        <v>43</v>
      </c>
      <c r="Y35" s="19">
        <f t="shared" si="6"/>
        <v>23</v>
      </c>
      <c r="Z35" s="19">
        <f t="shared" si="7"/>
        <v>48</v>
      </c>
    </row>
    <row r="36" spans="1:26" s="17" customFormat="1" ht="15.75" customHeight="1">
      <c r="A36" s="17">
        <v>1</v>
      </c>
      <c r="B36" s="20" t="s">
        <v>77</v>
      </c>
      <c r="C36" s="20">
        <v>23</v>
      </c>
      <c r="D36" s="20">
        <v>34</v>
      </c>
      <c r="E36" s="20">
        <v>12</v>
      </c>
      <c r="F36" s="20">
        <v>10</v>
      </c>
      <c r="G36" s="20">
        <v>6</v>
      </c>
      <c r="H36" s="20">
        <v>12</v>
      </c>
      <c r="I36" s="20">
        <v>0</v>
      </c>
      <c r="J36" s="20">
        <v>2</v>
      </c>
      <c r="K36" s="20">
        <v>0</v>
      </c>
      <c r="L36" s="20">
        <v>0</v>
      </c>
      <c r="M36" s="20">
        <v>1</v>
      </c>
      <c r="N36" s="20">
        <v>1</v>
      </c>
      <c r="O36" s="20">
        <v>1</v>
      </c>
      <c r="P36" s="20">
        <v>0</v>
      </c>
      <c r="Q36" s="20">
        <v>0</v>
      </c>
      <c r="R36" s="20">
        <v>0</v>
      </c>
      <c r="S36" s="20">
        <v>3</v>
      </c>
      <c r="T36" s="20">
        <v>9</v>
      </c>
      <c r="U36" s="20">
        <v>0</v>
      </c>
      <c r="V36" s="20">
        <v>0</v>
      </c>
      <c r="W36" s="20">
        <v>20</v>
      </c>
      <c r="X36" s="20">
        <v>25</v>
      </c>
      <c r="Y36" s="20">
        <f t="shared" si="6"/>
        <v>23</v>
      </c>
      <c r="Z36" s="20">
        <f t="shared" si="7"/>
        <v>34</v>
      </c>
    </row>
    <row r="37" spans="1:26" s="17" customFormat="1" ht="15.75" customHeight="1">
      <c r="A37" s="17">
        <v>1</v>
      </c>
      <c r="B37" s="19" t="s">
        <v>81</v>
      </c>
      <c r="C37" s="19">
        <v>40</v>
      </c>
      <c r="D37" s="19">
        <v>102</v>
      </c>
      <c r="E37" s="19">
        <v>36</v>
      </c>
      <c r="F37" s="19">
        <v>81</v>
      </c>
      <c r="G37" s="19">
        <v>1</v>
      </c>
      <c r="H37" s="19">
        <v>10</v>
      </c>
      <c r="I37" s="19">
        <v>1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2</v>
      </c>
      <c r="T37" s="19">
        <v>11</v>
      </c>
      <c r="U37" s="19">
        <v>0</v>
      </c>
      <c r="V37" s="19">
        <v>0</v>
      </c>
      <c r="W37" s="19">
        <v>38</v>
      </c>
      <c r="X37" s="19">
        <v>91</v>
      </c>
      <c r="Y37" s="19">
        <f t="shared" si="6"/>
        <v>40</v>
      </c>
      <c r="Z37" s="19">
        <f t="shared" si="7"/>
        <v>102</v>
      </c>
    </row>
    <row r="38" spans="1:26" s="17" customFormat="1" ht="15.75" customHeight="1">
      <c r="A38" s="17">
        <v>1</v>
      </c>
      <c r="B38" s="20" t="s">
        <v>85</v>
      </c>
      <c r="C38" s="20">
        <v>4</v>
      </c>
      <c r="D38" s="20">
        <v>71</v>
      </c>
      <c r="E38" s="20">
        <v>0</v>
      </c>
      <c r="F38" s="20">
        <v>1</v>
      </c>
      <c r="G38" s="20">
        <v>4</v>
      </c>
      <c r="H38" s="20">
        <v>35</v>
      </c>
      <c r="I38" s="20">
        <v>0</v>
      </c>
      <c r="J38" s="20">
        <v>14</v>
      </c>
      <c r="K38" s="20">
        <v>0</v>
      </c>
      <c r="L38" s="20">
        <v>1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20</v>
      </c>
      <c r="U38" s="20">
        <v>0</v>
      </c>
      <c r="V38" s="20">
        <v>0</v>
      </c>
      <c r="W38" s="20">
        <v>4</v>
      </c>
      <c r="X38" s="20">
        <v>51</v>
      </c>
      <c r="Y38" s="20">
        <f t="shared" si="6"/>
        <v>4</v>
      </c>
      <c r="Z38" s="20">
        <f t="shared" si="7"/>
        <v>71</v>
      </c>
    </row>
    <row r="39" spans="1:26" s="17" customFormat="1" ht="15.75" customHeight="1">
      <c r="A39" s="17">
        <v>1</v>
      </c>
      <c r="B39" s="19" t="s">
        <v>89</v>
      </c>
      <c r="C39" s="19">
        <v>8</v>
      </c>
      <c r="D39" s="19">
        <v>59</v>
      </c>
      <c r="E39" s="19">
        <v>2</v>
      </c>
      <c r="F39" s="19">
        <v>4</v>
      </c>
      <c r="G39" s="19">
        <v>5</v>
      </c>
      <c r="H39" s="19">
        <v>27</v>
      </c>
      <c r="I39" s="19">
        <v>0</v>
      </c>
      <c r="J39" s="19">
        <v>14</v>
      </c>
      <c r="K39" s="19">
        <v>0</v>
      </c>
      <c r="L39" s="19">
        <v>1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1</v>
      </c>
      <c r="T39" s="19">
        <v>13</v>
      </c>
      <c r="U39" s="19">
        <v>0</v>
      </c>
      <c r="V39" s="19">
        <v>0</v>
      </c>
      <c r="W39" s="19">
        <v>7</v>
      </c>
      <c r="X39" s="19">
        <v>46</v>
      </c>
      <c r="Y39" s="19">
        <f t="shared" si="6"/>
        <v>8</v>
      </c>
      <c r="Z39" s="19">
        <f t="shared" si="7"/>
        <v>59</v>
      </c>
    </row>
    <row r="40" spans="1:26" s="17" customFormat="1" ht="15.75" customHeight="1">
      <c r="A40" s="17">
        <v>2</v>
      </c>
      <c r="B40" s="20" t="s">
        <v>69</v>
      </c>
      <c r="C40" s="20">
        <v>27</v>
      </c>
      <c r="D40" s="20">
        <v>38</v>
      </c>
      <c r="E40" s="20">
        <v>13</v>
      </c>
      <c r="F40" s="20">
        <v>12</v>
      </c>
      <c r="G40" s="20">
        <v>12</v>
      </c>
      <c r="H40" s="20">
        <v>24</v>
      </c>
      <c r="I40" s="20">
        <v>1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1</v>
      </c>
      <c r="T40" s="20">
        <v>1</v>
      </c>
      <c r="U40" s="20">
        <v>0</v>
      </c>
      <c r="V40" s="20">
        <v>1</v>
      </c>
      <c r="W40" s="20">
        <v>26</v>
      </c>
      <c r="X40" s="20">
        <v>36</v>
      </c>
      <c r="Y40" s="20">
        <f t="shared" si="6"/>
        <v>27</v>
      </c>
      <c r="Z40" s="20">
        <f t="shared" si="7"/>
        <v>38</v>
      </c>
    </row>
    <row r="41" spans="1:26" s="17" customFormat="1" ht="15.75" customHeight="1">
      <c r="A41" s="17">
        <v>2</v>
      </c>
      <c r="B41" s="19" t="s">
        <v>74</v>
      </c>
      <c r="C41" s="19">
        <v>21</v>
      </c>
      <c r="D41" s="19">
        <v>48</v>
      </c>
      <c r="E41" s="19">
        <v>0</v>
      </c>
      <c r="F41" s="19">
        <v>0</v>
      </c>
      <c r="G41" s="19">
        <v>14</v>
      </c>
      <c r="H41" s="19">
        <v>31</v>
      </c>
      <c r="I41" s="19">
        <v>5</v>
      </c>
      <c r="J41" s="19">
        <v>11</v>
      </c>
      <c r="K41" s="19">
        <v>1</v>
      </c>
      <c r="L41" s="19">
        <v>1</v>
      </c>
      <c r="M41" s="19">
        <v>0</v>
      </c>
      <c r="N41" s="19">
        <v>1</v>
      </c>
      <c r="O41" s="19">
        <v>0</v>
      </c>
      <c r="P41" s="19">
        <v>0</v>
      </c>
      <c r="Q41" s="19">
        <v>0</v>
      </c>
      <c r="R41" s="19">
        <v>0</v>
      </c>
      <c r="S41" s="19">
        <v>1</v>
      </c>
      <c r="T41" s="19">
        <v>3</v>
      </c>
      <c r="U41" s="19">
        <v>0</v>
      </c>
      <c r="V41" s="19">
        <v>1</v>
      </c>
      <c r="W41" s="19">
        <v>20</v>
      </c>
      <c r="X41" s="19">
        <v>44</v>
      </c>
      <c r="Y41" s="19">
        <f t="shared" si="6"/>
        <v>21</v>
      </c>
      <c r="Z41" s="19">
        <f t="shared" si="7"/>
        <v>48</v>
      </c>
    </row>
    <row r="42" spans="1:26" s="17" customFormat="1" ht="15.75" customHeight="1">
      <c r="A42" s="17">
        <v>2</v>
      </c>
      <c r="B42" s="20" t="s">
        <v>78</v>
      </c>
      <c r="C42" s="20">
        <v>23</v>
      </c>
      <c r="D42" s="20">
        <v>34</v>
      </c>
      <c r="E42" s="20">
        <v>4</v>
      </c>
      <c r="F42" s="20">
        <v>1</v>
      </c>
      <c r="G42" s="20">
        <v>13</v>
      </c>
      <c r="H42" s="20">
        <v>18</v>
      </c>
      <c r="I42" s="20">
        <v>1</v>
      </c>
      <c r="J42" s="20">
        <v>4</v>
      </c>
      <c r="K42" s="20">
        <v>2</v>
      </c>
      <c r="L42" s="20">
        <v>4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1</v>
      </c>
      <c r="T42" s="20">
        <v>6</v>
      </c>
      <c r="U42" s="20">
        <v>2</v>
      </c>
      <c r="V42" s="20">
        <v>1</v>
      </c>
      <c r="W42" s="20">
        <v>20</v>
      </c>
      <c r="X42" s="20">
        <v>27</v>
      </c>
      <c r="Y42" s="20">
        <f t="shared" si="6"/>
        <v>23</v>
      </c>
      <c r="Z42" s="20">
        <f t="shared" si="7"/>
        <v>34</v>
      </c>
    </row>
    <row r="43" spans="1:26" s="17" customFormat="1" ht="15.75" customHeight="1">
      <c r="A43" s="17">
        <v>2</v>
      </c>
      <c r="B43" s="19" t="s">
        <v>82</v>
      </c>
      <c r="C43" s="19">
        <v>40</v>
      </c>
      <c r="D43" s="19">
        <v>102</v>
      </c>
      <c r="E43" s="19">
        <v>13</v>
      </c>
      <c r="F43" s="19">
        <v>18</v>
      </c>
      <c r="G43" s="19">
        <v>23</v>
      </c>
      <c r="H43" s="19">
        <v>67</v>
      </c>
      <c r="I43" s="19">
        <v>1</v>
      </c>
      <c r="J43" s="19">
        <v>7</v>
      </c>
      <c r="K43" s="19">
        <v>1</v>
      </c>
      <c r="L43" s="19">
        <v>0</v>
      </c>
      <c r="M43" s="19">
        <v>1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1</v>
      </c>
      <c r="T43" s="19">
        <v>6</v>
      </c>
      <c r="U43" s="19">
        <v>0</v>
      </c>
      <c r="V43" s="19">
        <v>4</v>
      </c>
      <c r="W43" s="19">
        <v>39</v>
      </c>
      <c r="X43" s="19">
        <v>92</v>
      </c>
      <c r="Y43" s="19">
        <f t="shared" si="6"/>
        <v>40</v>
      </c>
      <c r="Z43" s="19">
        <f t="shared" si="7"/>
        <v>102</v>
      </c>
    </row>
    <row r="44" spans="1:26" s="17" customFormat="1" ht="15.75" customHeight="1">
      <c r="A44" s="17">
        <v>2</v>
      </c>
      <c r="B44" s="20" t="s">
        <v>86</v>
      </c>
      <c r="C44" s="20">
        <v>4</v>
      </c>
      <c r="D44" s="20">
        <v>71</v>
      </c>
      <c r="E44" s="20">
        <v>0</v>
      </c>
      <c r="F44" s="20">
        <v>0</v>
      </c>
      <c r="G44" s="20">
        <v>1</v>
      </c>
      <c r="H44" s="20">
        <v>6</v>
      </c>
      <c r="I44" s="20">
        <v>2</v>
      </c>
      <c r="J44" s="20">
        <v>22</v>
      </c>
      <c r="K44" s="20">
        <v>1</v>
      </c>
      <c r="L44" s="20">
        <v>26</v>
      </c>
      <c r="M44" s="20">
        <v>0</v>
      </c>
      <c r="N44" s="20">
        <v>4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3</v>
      </c>
      <c r="U44" s="20">
        <v>0</v>
      </c>
      <c r="V44" s="20">
        <v>10</v>
      </c>
      <c r="W44" s="20">
        <v>4</v>
      </c>
      <c r="X44" s="20">
        <v>58</v>
      </c>
      <c r="Y44" s="20">
        <f t="shared" si="6"/>
        <v>4</v>
      </c>
      <c r="Z44" s="20">
        <f t="shared" si="7"/>
        <v>71</v>
      </c>
    </row>
    <row r="45" spans="1:26" s="17" customFormat="1" ht="15.75" customHeight="1">
      <c r="A45" s="17">
        <v>2</v>
      </c>
      <c r="B45" s="19" t="s">
        <v>90</v>
      </c>
      <c r="C45" s="19">
        <v>8</v>
      </c>
      <c r="D45" s="19">
        <v>59</v>
      </c>
      <c r="E45" s="19">
        <v>0</v>
      </c>
      <c r="F45" s="19">
        <v>0</v>
      </c>
      <c r="G45" s="19">
        <v>3</v>
      </c>
      <c r="H45" s="19">
        <v>12</v>
      </c>
      <c r="I45" s="19">
        <v>3</v>
      </c>
      <c r="J45" s="19">
        <v>12</v>
      </c>
      <c r="K45" s="19">
        <v>0</v>
      </c>
      <c r="L45" s="19">
        <v>16</v>
      </c>
      <c r="M45" s="19">
        <v>0</v>
      </c>
      <c r="N45" s="19">
        <v>4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6</v>
      </c>
      <c r="U45" s="19">
        <v>2</v>
      </c>
      <c r="V45" s="19">
        <v>9</v>
      </c>
      <c r="W45" s="19">
        <v>6</v>
      </c>
      <c r="X45" s="19">
        <v>44</v>
      </c>
      <c r="Y45" s="19">
        <f t="shared" si="6"/>
        <v>8</v>
      </c>
      <c r="Z45" s="19">
        <f t="shared" si="7"/>
        <v>59</v>
      </c>
    </row>
    <row r="46" spans="1:26" s="17" customFormat="1" ht="15.75" customHeight="1">
      <c r="A46" s="17">
        <v>3</v>
      </c>
      <c r="B46" s="20" t="s">
        <v>71</v>
      </c>
      <c r="C46" s="20">
        <v>21</v>
      </c>
      <c r="D46" s="20">
        <v>29</v>
      </c>
      <c r="E46" s="20">
        <v>6</v>
      </c>
      <c r="F46" s="20">
        <v>18</v>
      </c>
      <c r="G46" s="20">
        <v>14</v>
      </c>
      <c r="H46" s="20">
        <v>10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1</v>
      </c>
      <c r="T46" s="20">
        <v>1</v>
      </c>
      <c r="U46" s="20">
        <v>0</v>
      </c>
      <c r="V46" s="20">
        <v>0</v>
      </c>
      <c r="W46" s="20">
        <v>20</v>
      </c>
      <c r="X46" s="20">
        <v>28</v>
      </c>
      <c r="Y46" s="20">
        <f t="shared" si="6"/>
        <v>21</v>
      </c>
      <c r="Z46" s="20">
        <f t="shared" si="7"/>
        <v>29</v>
      </c>
    </row>
    <row r="47" spans="1:26" s="17" customFormat="1" ht="15.75" customHeight="1">
      <c r="A47" s="17">
        <v>3</v>
      </c>
      <c r="B47" s="19" t="s">
        <v>75</v>
      </c>
      <c r="C47" s="19">
        <v>17</v>
      </c>
      <c r="D47" s="19">
        <v>19</v>
      </c>
      <c r="E47" s="19">
        <v>12</v>
      </c>
      <c r="F47" s="19">
        <v>18</v>
      </c>
      <c r="G47" s="19">
        <v>5</v>
      </c>
      <c r="H47" s="19">
        <v>1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f>SUM(E47,G47,I47,K47,M47,O47,Q47)</f>
        <v>17</v>
      </c>
      <c r="X47" s="19">
        <f>SUM(F47,H47,J47,L47,N47,P47,R47)</f>
        <v>19</v>
      </c>
      <c r="Y47" s="19">
        <f t="shared" si="6"/>
        <v>17</v>
      </c>
      <c r="Z47" s="19">
        <f t="shared" si="7"/>
        <v>19</v>
      </c>
    </row>
    <row r="48" spans="1:26" s="17" customFormat="1" ht="15.75" customHeight="1">
      <c r="A48" s="17">
        <v>3</v>
      </c>
      <c r="B48" s="20" t="s">
        <v>79</v>
      </c>
      <c r="C48" s="20">
        <v>17</v>
      </c>
      <c r="D48" s="20">
        <v>15</v>
      </c>
      <c r="E48" s="20">
        <v>6</v>
      </c>
      <c r="F48" s="20">
        <v>1</v>
      </c>
      <c r="G48" s="20">
        <v>8</v>
      </c>
      <c r="H48" s="20">
        <v>8</v>
      </c>
      <c r="I48" s="20">
        <v>2</v>
      </c>
      <c r="J48" s="20">
        <v>2</v>
      </c>
      <c r="K48" s="20">
        <v>1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4</v>
      </c>
      <c r="U48" s="20">
        <v>0</v>
      </c>
      <c r="V48" s="20">
        <v>0</v>
      </c>
      <c r="W48" s="20">
        <v>17</v>
      </c>
      <c r="X48" s="20">
        <v>11</v>
      </c>
      <c r="Y48" s="20">
        <f t="shared" si="6"/>
        <v>17</v>
      </c>
      <c r="Z48" s="20">
        <f t="shared" si="7"/>
        <v>15</v>
      </c>
    </row>
    <row r="49" spans="1:28" s="17" customFormat="1" ht="15.75" customHeight="1">
      <c r="A49" s="17">
        <v>3</v>
      </c>
      <c r="B49" s="19" t="s">
        <v>83</v>
      </c>
      <c r="C49" s="19">
        <v>46</v>
      </c>
      <c r="D49" s="19">
        <v>79</v>
      </c>
      <c r="E49" s="19">
        <v>29</v>
      </c>
      <c r="F49" s="19">
        <v>44</v>
      </c>
      <c r="G49" s="19">
        <v>13</v>
      </c>
      <c r="H49" s="19">
        <v>27</v>
      </c>
      <c r="I49" s="19">
        <v>2</v>
      </c>
      <c r="J49" s="19">
        <v>1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2</v>
      </c>
      <c r="T49" s="19">
        <v>7</v>
      </c>
      <c r="U49" s="19">
        <v>0</v>
      </c>
      <c r="V49" s="19">
        <v>0</v>
      </c>
      <c r="W49" s="19">
        <v>44</v>
      </c>
      <c r="X49" s="19">
        <v>72</v>
      </c>
      <c r="Y49" s="19">
        <f t="shared" si="6"/>
        <v>46</v>
      </c>
      <c r="Z49" s="19">
        <f t="shared" si="7"/>
        <v>79</v>
      </c>
    </row>
    <row r="50" spans="1:28" s="17" customFormat="1" ht="15.75" customHeight="1">
      <c r="A50" s="17">
        <v>3</v>
      </c>
      <c r="B50" s="20" t="s">
        <v>87</v>
      </c>
      <c r="C50" s="20">
        <v>2</v>
      </c>
      <c r="D50" s="20">
        <v>48</v>
      </c>
      <c r="E50" s="20">
        <v>0</v>
      </c>
      <c r="F50" s="20">
        <v>1</v>
      </c>
      <c r="G50" s="20">
        <v>1</v>
      </c>
      <c r="H50" s="20">
        <v>23</v>
      </c>
      <c r="I50" s="20">
        <v>1</v>
      </c>
      <c r="J50" s="20">
        <v>21</v>
      </c>
      <c r="K50" s="20">
        <v>0</v>
      </c>
      <c r="L50" s="20">
        <v>2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1</v>
      </c>
      <c r="U50" s="20">
        <v>0</v>
      </c>
      <c r="V50" s="20">
        <v>0</v>
      </c>
      <c r="W50" s="20">
        <v>2</v>
      </c>
      <c r="X50" s="20">
        <v>47</v>
      </c>
      <c r="Y50" s="20">
        <f t="shared" si="6"/>
        <v>2</v>
      </c>
      <c r="Z50" s="20">
        <f t="shared" si="7"/>
        <v>48</v>
      </c>
    </row>
    <row r="51" spans="1:28" s="17" customFormat="1" ht="15.75" customHeight="1">
      <c r="A51" s="17">
        <v>3</v>
      </c>
      <c r="B51" s="19" t="s">
        <v>91</v>
      </c>
      <c r="C51" s="19">
        <v>4</v>
      </c>
      <c r="D51" s="19">
        <v>35</v>
      </c>
      <c r="E51" s="19">
        <v>0</v>
      </c>
      <c r="F51" s="19">
        <v>0</v>
      </c>
      <c r="G51" s="19">
        <v>3</v>
      </c>
      <c r="H51" s="19">
        <v>9</v>
      </c>
      <c r="I51" s="19">
        <v>0</v>
      </c>
      <c r="J51" s="19">
        <v>18</v>
      </c>
      <c r="K51" s="19">
        <v>1</v>
      </c>
      <c r="L51" s="19">
        <v>6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2</v>
      </c>
      <c r="U51" s="19">
        <v>0</v>
      </c>
      <c r="V51" s="19">
        <v>0</v>
      </c>
      <c r="W51" s="19">
        <v>4</v>
      </c>
      <c r="X51" s="19">
        <v>33</v>
      </c>
      <c r="Y51" s="19">
        <f t="shared" si="6"/>
        <v>4</v>
      </c>
      <c r="Z51" s="19">
        <f t="shared" si="7"/>
        <v>35</v>
      </c>
    </row>
    <row r="52" spans="1:28" s="17" customFormat="1" ht="15.75" customHeight="1">
      <c r="A52" s="17">
        <v>4</v>
      </c>
      <c r="B52" s="20" t="s">
        <v>72</v>
      </c>
      <c r="C52" s="20">
        <v>21</v>
      </c>
      <c r="D52" s="20">
        <v>29</v>
      </c>
      <c r="E52" s="20">
        <v>5</v>
      </c>
      <c r="F52" s="20">
        <v>5</v>
      </c>
      <c r="G52" s="20">
        <v>9</v>
      </c>
      <c r="H52" s="20">
        <v>22</v>
      </c>
      <c r="I52" s="20">
        <v>4</v>
      </c>
      <c r="J52" s="20">
        <v>2</v>
      </c>
      <c r="K52" s="20">
        <v>1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1</v>
      </c>
      <c r="T52" s="20">
        <v>0</v>
      </c>
      <c r="U52" s="20">
        <v>1</v>
      </c>
      <c r="V52" s="20">
        <v>0</v>
      </c>
      <c r="W52" s="20">
        <v>19</v>
      </c>
      <c r="X52" s="20">
        <v>29</v>
      </c>
      <c r="Y52" s="20">
        <f t="shared" si="6"/>
        <v>21</v>
      </c>
      <c r="Z52" s="20">
        <f t="shared" si="7"/>
        <v>29</v>
      </c>
    </row>
    <row r="53" spans="1:28" s="17" customFormat="1" ht="15.75" customHeight="1">
      <c r="A53" s="17">
        <v>4</v>
      </c>
      <c r="B53" s="19" t="s">
        <v>76</v>
      </c>
      <c r="C53" s="19">
        <v>17</v>
      </c>
      <c r="D53" s="19">
        <v>19</v>
      </c>
      <c r="E53" s="19">
        <v>4</v>
      </c>
      <c r="F53" s="19">
        <v>2</v>
      </c>
      <c r="G53" s="19">
        <v>10</v>
      </c>
      <c r="H53" s="19">
        <v>17</v>
      </c>
      <c r="I53" s="19">
        <v>1</v>
      </c>
      <c r="J53" s="19">
        <v>0</v>
      </c>
      <c r="K53" s="19">
        <v>1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1</v>
      </c>
      <c r="T53" s="19">
        <v>0</v>
      </c>
      <c r="U53" s="19">
        <v>0</v>
      </c>
      <c r="V53" s="19">
        <v>0</v>
      </c>
      <c r="W53" s="19">
        <f>SUM(E53,G53,I53,K53,M53,O53,Q53)</f>
        <v>16</v>
      </c>
      <c r="X53" s="19">
        <f>SUM(F53,H53,J53,L53,N53,P53,R53)</f>
        <v>19</v>
      </c>
      <c r="Y53" s="19">
        <f t="shared" si="6"/>
        <v>17</v>
      </c>
      <c r="Z53" s="19">
        <f t="shared" si="7"/>
        <v>19</v>
      </c>
    </row>
    <row r="54" spans="1:28" s="17" customFormat="1" ht="15.75" customHeight="1">
      <c r="A54" s="17">
        <v>4</v>
      </c>
      <c r="B54" s="20" t="s">
        <v>80</v>
      </c>
      <c r="C54" s="20">
        <v>17</v>
      </c>
      <c r="D54" s="20">
        <v>15</v>
      </c>
      <c r="E54" s="20">
        <v>0</v>
      </c>
      <c r="F54" s="20">
        <v>0</v>
      </c>
      <c r="G54" s="20">
        <v>14</v>
      </c>
      <c r="H54" s="20">
        <v>10</v>
      </c>
      <c r="I54" s="20">
        <v>2</v>
      </c>
      <c r="J54" s="20">
        <v>1</v>
      </c>
      <c r="K54" s="20">
        <v>0</v>
      </c>
      <c r="L54" s="20">
        <v>1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1</v>
      </c>
      <c r="T54" s="20">
        <v>3</v>
      </c>
      <c r="U54" s="20">
        <v>0</v>
      </c>
      <c r="V54" s="20">
        <v>0</v>
      </c>
      <c r="W54" s="20">
        <v>16</v>
      </c>
      <c r="X54" s="20">
        <v>12</v>
      </c>
      <c r="Y54" s="20">
        <f t="shared" si="6"/>
        <v>17</v>
      </c>
      <c r="Z54" s="20">
        <f t="shared" si="7"/>
        <v>15</v>
      </c>
    </row>
    <row r="55" spans="1:28" s="17" customFormat="1" ht="15.75" customHeight="1">
      <c r="A55" s="17">
        <v>4</v>
      </c>
      <c r="B55" s="19" t="s">
        <v>84</v>
      </c>
      <c r="C55" s="19">
        <v>46</v>
      </c>
      <c r="D55" s="19">
        <v>79</v>
      </c>
      <c r="E55" s="19">
        <v>21</v>
      </c>
      <c r="F55" s="19">
        <v>24</v>
      </c>
      <c r="G55" s="19">
        <v>22</v>
      </c>
      <c r="H55" s="19">
        <v>42</v>
      </c>
      <c r="I55" s="19">
        <v>2</v>
      </c>
      <c r="J55" s="19">
        <v>9</v>
      </c>
      <c r="K55" s="19">
        <v>1</v>
      </c>
      <c r="L55" s="19">
        <v>1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1</v>
      </c>
      <c r="U55" s="19">
        <v>0</v>
      </c>
      <c r="V55" s="19">
        <v>2</v>
      </c>
      <c r="W55" s="19">
        <v>46</v>
      </c>
      <c r="X55" s="19">
        <v>76</v>
      </c>
      <c r="Y55" s="19">
        <f t="shared" si="6"/>
        <v>46</v>
      </c>
      <c r="Z55" s="19">
        <f t="shared" si="7"/>
        <v>79</v>
      </c>
    </row>
    <row r="56" spans="1:28" s="17" customFormat="1" ht="15.75" customHeight="1">
      <c r="A56" s="17">
        <v>4</v>
      </c>
      <c r="B56" s="20" t="s">
        <v>88</v>
      </c>
      <c r="C56" s="20">
        <v>6</v>
      </c>
      <c r="D56" s="20">
        <v>62</v>
      </c>
      <c r="E56" s="20">
        <v>0</v>
      </c>
      <c r="F56" s="20">
        <v>0</v>
      </c>
      <c r="G56" s="20">
        <v>6</v>
      </c>
      <c r="H56" s="20">
        <v>22</v>
      </c>
      <c r="I56" s="20">
        <v>0</v>
      </c>
      <c r="J56" s="20">
        <v>24</v>
      </c>
      <c r="K56" s="20">
        <v>0</v>
      </c>
      <c r="L56" s="20">
        <v>10</v>
      </c>
      <c r="M56" s="20">
        <v>0</v>
      </c>
      <c r="N56" s="20">
        <v>1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3</v>
      </c>
      <c r="U56" s="20">
        <v>0</v>
      </c>
      <c r="V56" s="20">
        <v>2</v>
      </c>
      <c r="W56" s="20">
        <f>SUM(E56,G56,I56,K56,M56,O56,Q56)</f>
        <v>6</v>
      </c>
      <c r="X56" s="20">
        <f>SUM(F56,H56,J56,L56,N56,P56,R56)</f>
        <v>57</v>
      </c>
      <c r="Y56" s="20">
        <f>S56+U56+W56</f>
        <v>6</v>
      </c>
      <c r="Z56" s="20">
        <f>T56+V56+X56</f>
        <v>62</v>
      </c>
    </row>
    <row r="57" spans="1:28" s="17" customFormat="1" ht="15.75" customHeight="1">
      <c r="A57" s="17">
        <v>4</v>
      </c>
      <c r="B57" s="19" t="s">
        <v>92</v>
      </c>
      <c r="C57" s="19">
        <v>4</v>
      </c>
      <c r="D57" s="19">
        <v>35</v>
      </c>
      <c r="E57" s="19">
        <v>0</v>
      </c>
      <c r="F57" s="19">
        <v>0</v>
      </c>
      <c r="G57" s="19">
        <v>3</v>
      </c>
      <c r="H57" s="19">
        <v>9</v>
      </c>
      <c r="I57" s="19">
        <v>1</v>
      </c>
      <c r="J57" s="19">
        <v>15</v>
      </c>
      <c r="K57" s="19">
        <v>0</v>
      </c>
      <c r="L57" s="19">
        <v>8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2</v>
      </c>
      <c r="U57" s="19">
        <v>0</v>
      </c>
      <c r="V57" s="19">
        <v>1</v>
      </c>
      <c r="W57" s="19">
        <v>4</v>
      </c>
      <c r="X57" s="19">
        <v>32</v>
      </c>
      <c r="Y57" s="19">
        <f>W57+U57+S57</f>
        <v>4</v>
      </c>
      <c r="Z57" s="19">
        <f>X57+V57+T57</f>
        <v>35</v>
      </c>
    </row>
    <row r="62" spans="1:28">
      <c r="B62" s="26" t="s">
        <v>105</v>
      </c>
      <c r="C62" s="2" t="s">
        <v>104</v>
      </c>
      <c r="D62" s="2" t="s">
        <v>104</v>
      </c>
      <c r="E62" s="2" t="s">
        <v>104</v>
      </c>
      <c r="F62" s="2" t="s">
        <v>106</v>
      </c>
      <c r="G62" s="2" t="s">
        <v>106</v>
      </c>
      <c r="H62" s="2" t="s">
        <v>106</v>
      </c>
    </row>
    <row r="63" spans="1:28">
      <c r="B63" t="s">
        <v>101</v>
      </c>
      <c r="C63" t="s">
        <v>44</v>
      </c>
      <c r="D63" t="s">
        <v>99</v>
      </c>
      <c r="E63" t="s">
        <v>103</v>
      </c>
      <c r="F63" t="s">
        <v>44</v>
      </c>
      <c r="G63" t="s">
        <v>99</v>
      </c>
      <c r="H63" t="s">
        <v>103</v>
      </c>
      <c r="I63" t="s">
        <v>44</v>
      </c>
      <c r="J63" t="s">
        <v>99</v>
      </c>
      <c r="K63" t="s">
        <v>44</v>
      </c>
      <c r="L63" t="s">
        <v>99</v>
      </c>
      <c r="M63" t="s">
        <v>44</v>
      </c>
      <c r="N63" t="s">
        <v>99</v>
      </c>
      <c r="O63" t="s">
        <v>44</v>
      </c>
      <c r="P63" t="s">
        <v>99</v>
      </c>
      <c r="Q63" t="s">
        <v>44</v>
      </c>
      <c r="R63" t="s">
        <v>99</v>
      </c>
      <c r="S63" t="s">
        <v>44</v>
      </c>
      <c r="T63" t="s">
        <v>99</v>
      </c>
      <c r="U63" t="s">
        <v>44</v>
      </c>
      <c r="V63" t="s">
        <v>99</v>
      </c>
      <c r="W63" t="s">
        <v>44</v>
      </c>
      <c r="X63" t="s">
        <v>99</v>
      </c>
      <c r="Y63" t="s">
        <v>44</v>
      </c>
      <c r="Z63" t="s">
        <v>99</v>
      </c>
      <c r="AA63" t="s">
        <v>44</v>
      </c>
      <c r="AB63" t="s">
        <v>99</v>
      </c>
    </row>
    <row r="64" spans="1:28">
      <c r="B64" t="s">
        <v>93</v>
      </c>
      <c r="C64">
        <v>8</v>
      </c>
      <c r="D64">
        <v>75</v>
      </c>
      <c r="E64">
        <f>SUM(C64:D64)</f>
        <v>83</v>
      </c>
      <c r="F64">
        <v>6</v>
      </c>
      <c r="G64">
        <v>62</v>
      </c>
      <c r="H64">
        <f>SUM(F64:G64)</f>
        <v>68</v>
      </c>
    </row>
    <row r="65" spans="2:15">
      <c r="B65" t="s">
        <v>94</v>
      </c>
      <c r="C65">
        <v>0</v>
      </c>
      <c r="D65">
        <v>0</v>
      </c>
      <c r="E65">
        <f t="shared" ref="E65:E73" si="8">SUM(C65:D65)</f>
        <v>0</v>
      </c>
      <c r="F65">
        <v>0</v>
      </c>
      <c r="G65">
        <v>0</v>
      </c>
      <c r="H65">
        <f t="shared" ref="H65:H73" si="9">SUM(F65:G65)</f>
        <v>0</v>
      </c>
    </row>
    <row r="66" spans="2:15">
      <c r="B66" t="s">
        <v>4</v>
      </c>
      <c r="C66">
        <v>0</v>
      </c>
      <c r="D66">
        <v>2</v>
      </c>
      <c r="E66">
        <f t="shared" si="8"/>
        <v>2</v>
      </c>
      <c r="F66">
        <v>6</v>
      </c>
      <c r="G66">
        <v>22</v>
      </c>
      <c r="H66">
        <f t="shared" si="9"/>
        <v>28</v>
      </c>
    </row>
    <row r="67" spans="2:15">
      <c r="B67" t="s">
        <v>5</v>
      </c>
      <c r="C67">
        <v>1</v>
      </c>
      <c r="D67">
        <v>4</v>
      </c>
      <c r="E67">
        <f t="shared" si="8"/>
        <v>5</v>
      </c>
      <c r="F67">
        <v>0</v>
      </c>
      <c r="G67">
        <v>24</v>
      </c>
      <c r="H67">
        <f t="shared" si="9"/>
        <v>24</v>
      </c>
    </row>
    <row r="68" spans="2:15">
      <c r="B68" t="s">
        <v>6</v>
      </c>
      <c r="C68">
        <v>1</v>
      </c>
      <c r="D68">
        <v>15</v>
      </c>
      <c r="E68">
        <f t="shared" si="8"/>
        <v>16</v>
      </c>
      <c r="F68">
        <v>0</v>
      </c>
      <c r="G68">
        <v>10</v>
      </c>
      <c r="H68">
        <f t="shared" si="9"/>
        <v>10</v>
      </c>
    </row>
    <row r="69" spans="2:15">
      <c r="B69" t="s">
        <v>7</v>
      </c>
      <c r="C69">
        <v>2</v>
      </c>
      <c r="D69">
        <v>16</v>
      </c>
      <c r="E69">
        <f t="shared" si="8"/>
        <v>18</v>
      </c>
      <c r="F69">
        <v>0</v>
      </c>
      <c r="G69">
        <v>1</v>
      </c>
      <c r="H69">
        <f t="shared" si="9"/>
        <v>1</v>
      </c>
    </row>
    <row r="70" spans="2:15">
      <c r="B70" t="s">
        <v>8</v>
      </c>
      <c r="C70">
        <v>0</v>
      </c>
      <c r="D70">
        <v>4</v>
      </c>
      <c r="E70">
        <f t="shared" si="8"/>
        <v>4</v>
      </c>
      <c r="F70">
        <v>0</v>
      </c>
      <c r="G70">
        <v>0</v>
      </c>
      <c r="H70">
        <f t="shared" si="9"/>
        <v>0</v>
      </c>
    </row>
    <row r="71" spans="2:15">
      <c r="B71" t="s">
        <v>9</v>
      </c>
      <c r="C71">
        <v>0</v>
      </c>
      <c r="D71">
        <v>0</v>
      </c>
      <c r="E71">
        <f t="shared" si="8"/>
        <v>0</v>
      </c>
      <c r="F71">
        <v>0</v>
      </c>
      <c r="G71">
        <v>0</v>
      </c>
      <c r="H71">
        <f t="shared" si="9"/>
        <v>0</v>
      </c>
    </row>
    <row r="72" spans="2:15">
      <c r="B72" t="s">
        <v>95</v>
      </c>
      <c r="C72">
        <v>1</v>
      </c>
      <c r="D72">
        <v>23</v>
      </c>
      <c r="E72">
        <f t="shared" si="8"/>
        <v>24</v>
      </c>
      <c r="F72">
        <v>0</v>
      </c>
      <c r="G72">
        <v>3</v>
      </c>
      <c r="H72">
        <f t="shared" si="9"/>
        <v>3</v>
      </c>
    </row>
    <row r="73" spans="2:15">
      <c r="B73" t="s">
        <v>96</v>
      </c>
      <c r="C73">
        <v>3</v>
      </c>
      <c r="D73">
        <v>11</v>
      </c>
      <c r="E73">
        <f t="shared" si="8"/>
        <v>14</v>
      </c>
      <c r="F73">
        <v>0</v>
      </c>
      <c r="G73">
        <v>2</v>
      </c>
      <c r="H73">
        <f t="shared" si="9"/>
        <v>2</v>
      </c>
    </row>
    <row r="74" spans="2:15">
      <c r="B74" t="s">
        <v>102</v>
      </c>
      <c r="C74" s="25">
        <f>(SUM(C65:C71)/C64)*100</f>
        <v>50</v>
      </c>
      <c r="D74" s="25">
        <f>(SUM(D65:D71)/D64)*100</f>
        <v>54.666666666666664</v>
      </c>
      <c r="E74" s="25">
        <f>(SUM(E65:E71)/E64)*100</f>
        <v>54.216867469879517</v>
      </c>
      <c r="F74" s="25">
        <f t="shared" ref="F74:H74" si="10">(SUM(F65:F71)/F64)*100</f>
        <v>100</v>
      </c>
      <c r="G74" s="25">
        <f t="shared" si="10"/>
        <v>91.935483870967744</v>
      </c>
      <c r="H74" s="25">
        <f t="shared" si="10"/>
        <v>92.64705882352942</v>
      </c>
    </row>
    <row r="79" spans="2:15">
      <c r="C79" s="27" t="s">
        <v>43</v>
      </c>
    </row>
    <row r="80" spans="2:15">
      <c r="C80" t="s">
        <v>5</v>
      </c>
      <c r="D80" t="s">
        <v>4</v>
      </c>
      <c r="E80" t="s">
        <v>93</v>
      </c>
      <c r="F80" t="s">
        <v>95</v>
      </c>
      <c r="G80" t="s">
        <v>7</v>
      </c>
      <c r="H80" t="s">
        <v>6</v>
      </c>
      <c r="I80" t="s">
        <v>8</v>
      </c>
      <c r="J80" t="s">
        <v>9</v>
      </c>
      <c r="K80" t="s">
        <v>96</v>
      </c>
      <c r="L80" t="s">
        <v>101</v>
      </c>
      <c r="M80" t="s">
        <v>94</v>
      </c>
      <c r="N80" t="s">
        <v>102</v>
      </c>
      <c r="O80" t="s">
        <v>45</v>
      </c>
    </row>
    <row r="81" spans="2:15">
      <c r="B81" t="s">
        <v>107</v>
      </c>
      <c r="C81" s="28">
        <v>1</v>
      </c>
      <c r="D81" s="28">
        <v>0</v>
      </c>
      <c r="E81" s="28">
        <v>8</v>
      </c>
      <c r="F81" s="28">
        <v>1</v>
      </c>
      <c r="G81" s="28">
        <v>2</v>
      </c>
      <c r="H81" s="28">
        <v>1</v>
      </c>
      <c r="I81" s="28">
        <v>0</v>
      </c>
      <c r="J81" s="28">
        <v>0</v>
      </c>
      <c r="K81" s="28">
        <v>3</v>
      </c>
      <c r="L81" s="28">
        <v>0</v>
      </c>
      <c r="M81" s="28">
        <v>0</v>
      </c>
      <c r="N81" s="28">
        <v>50</v>
      </c>
      <c r="O81" s="28">
        <v>66</v>
      </c>
    </row>
  </sheetData>
  <sortState ref="A34:Z57">
    <sortCondition ref="A33"/>
  </sortState>
  <mergeCells count="21">
    <mergeCell ref="D1:H1"/>
    <mergeCell ref="B3:B4"/>
    <mergeCell ref="C3:C4"/>
    <mergeCell ref="D3:E3"/>
    <mergeCell ref="F3:G3"/>
    <mergeCell ref="H3:I3"/>
    <mergeCell ref="J3:K3"/>
    <mergeCell ref="L3:M3"/>
    <mergeCell ref="N3:O3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FY Sem I</vt:lpstr>
      <vt:lpstr>SY Sem III</vt:lpstr>
      <vt:lpstr>FY Sem II</vt:lpstr>
      <vt:lpstr>SY old</vt:lpstr>
      <vt:lpstr>SY Sem IV</vt:lpstr>
      <vt:lpstr>TY Sem V</vt:lpstr>
      <vt:lpstr>TY Sem VI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Administrator</cp:lastModifiedBy>
  <cp:lastPrinted>2022-08-04T05:24:58Z</cp:lastPrinted>
  <dcterms:created xsi:type="dcterms:W3CDTF">2022-06-13T03:35:33Z</dcterms:created>
  <dcterms:modified xsi:type="dcterms:W3CDTF">2023-01-28T07:05:37Z</dcterms:modified>
</cp:coreProperties>
</file>